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07.12.15" sheetId="2" r:id="rId1"/>
  </sheets>
  <calcPr calcId="152511" refMode="R1C1"/>
</workbook>
</file>

<file path=xl/calcChain.xml><?xml version="1.0" encoding="utf-8"?>
<calcChain xmlns="http://schemas.openxmlformats.org/spreadsheetml/2006/main">
  <c r="H59" i="2" l="1"/>
  <c r="K22" i="2" l="1"/>
  <c r="K23" i="2"/>
  <c r="K24" i="2"/>
  <c r="K25" i="2"/>
  <c r="K26" i="2"/>
  <c r="K27" i="2"/>
  <c r="K28" i="2"/>
  <c r="K29" i="2"/>
  <c r="K30" i="2"/>
  <c r="K31" i="2"/>
  <c r="K21" i="2"/>
  <c r="K32" i="2" l="1"/>
  <c r="D35" i="2" s="1"/>
  <c r="H17" i="2"/>
  <c r="D42" i="2" l="1"/>
  <c r="D41" i="2"/>
  <c r="H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I16" i="2"/>
  <c r="I15" i="2"/>
  <c r="I14" i="2"/>
  <c r="I13" i="2"/>
  <c r="I12" i="2"/>
  <c r="I11" i="2"/>
  <c r="I10" i="2"/>
  <c r="I9" i="2"/>
  <c r="I8" i="2"/>
  <c r="I7" i="2"/>
  <c r="I6" i="2"/>
  <c r="D34" i="2" l="1"/>
  <c r="J32" i="2"/>
  <c r="J33" i="2" s="1"/>
  <c r="D43" i="2" s="1"/>
  <c r="D45" i="2" s="1"/>
  <c r="E54" i="2" s="1"/>
  <c r="D36" i="2"/>
  <c r="I32" i="2"/>
  <c r="I17" i="2"/>
  <c r="I18" i="2" s="1"/>
  <c r="D44" i="2" s="1"/>
  <c r="D59" i="2" s="1"/>
  <c r="E58" i="2" l="1"/>
  <c r="E53" i="2"/>
  <c r="E51" i="2"/>
  <c r="E56" i="2"/>
  <c r="E50" i="2"/>
  <c r="E52" i="2"/>
  <c r="E55" i="2"/>
  <c r="E57" i="2"/>
  <c r="E59" i="2"/>
  <c r="F59" i="2" s="1"/>
  <c r="D50" i="2"/>
  <c r="D52" i="2"/>
  <c r="D51" i="2"/>
  <c r="D56" i="2"/>
  <c r="D54" i="2"/>
  <c r="F54" i="2" s="1"/>
  <c r="D58" i="2"/>
  <c r="F58" i="2" s="1"/>
  <c r="D53" i="2"/>
  <c r="F53" i="2" s="1"/>
  <c r="D55" i="2"/>
  <c r="D57" i="2"/>
  <c r="G50" i="2"/>
  <c r="F57" i="2" l="1"/>
  <c r="F56" i="2"/>
  <c r="F52" i="2"/>
  <c r="F50" i="2"/>
  <c r="H50" i="2" s="1"/>
  <c r="G51" i="2" s="1"/>
  <c r="F51" i="2"/>
  <c r="F55" i="2"/>
  <c r="I50" i="2" l="1"/>
  <c r="H51" i="2"/>
  <c r="G52" i="2" s="1"/>
  <c r="H52" i="2" s="1"/>
  <c r="I51" i="2" l="1"/>
  <c r="G53" i="2"/>
  <c r="H53" i="2" s="1"/>
  <c r="I52" i="2"/>
  <c r="G54" i="2" l="1"/>
  <c r="H54" i="2" s="1"/>
  <c r="I53" i="2"/>
  <c r="G55" i="2" l="1"/>
  <c r="H55" i="2" s="1"/>
  <c r="I54" i="2"/>
  <c r="G56" i="2" l="1"/>
  <c r="H56" i="2" s="1"/>
  <c r="I55" i="2"/>
  <c r="G57" i="2" l="1"/>
  <c r="H57" i="2" s="1"/>
  <c r="I56" i="2"/>
  <c r="G58" i="2" l="1"/>
  <c r="H58" i="2" s="1"/>
  <c r="I57" i="2"/>
  <c r="G59" i="2" l="1"/>
  <c r="I59" i="2" s="1"/>
  <c r="I58" i="2"/>
  <c r="H61" i="2" l="1"/>
</calcChain>
</file>

<file path=xl/sharedStrings.xml><?xml version="1.0" encoding="utf-8"?>
<sst xmlns="http://schemas.openxmlformats.org/spreadsheetml/2006/main" count="54" uniqueCount="45">
  <si>
    <t>Экономия</t>
  </si>
  <si>
    <t>Затраты</t>
  </si>
  <si>
    <t>Старое оборудование</t>
  </si>
  <si>
    <t>Новое оборудование</t>
  </si>
  <si>
    <t>Год</t>
  </si>
  <si>
    <t>лет</t>
  </si>
  <si>
    <r>
      <rPr>
        <sz val="11"/>
        <color rgb="FF00B0F0"/>
        <rFont val="Calibri"/>
        <family val="2"/>
        <charset val="204"/>
        <scheme val="minor"/>
      </rPr>
      <t>Стоимость оборудования</t>
    </r>
    <r>
      <rPr>
        <sz val="11"/>
        <color theme="1"/>
        <rFont val="Calibri"/>
        <family val="2"/>
        <scheme val="minor"/>
      </rPr>
      <t>, руб</t>
    </r>
  </si>
  <si>
    <r>
      <rPr>
        <sz val="11"/>
        <color theme="9" tint="-0.249977111117893"/>
        <rFont val="Calibri"/>
        <family val="2"/>
        <charset val="204"/>
        <scheme val="minor"/>
      </rPr>
      <t>Общаяя стоимость проекта</t>
    </r>
    <r>
      <rPr>
        <sz val="11"/>
        <color theme="1"/>
        <rFont val="Calibri"/>
        <family val="2"/>
        <scheme val="minor"/>
      </rPr>
      <t>=</t>
    </r>
    <r>
      <rPr>
        <sz val="11"/>
        <color rgb="FF00B0F0"/>
        <rFont val="Calibri"/>
        <family val="2"/>
        <charset val="204"/>
        <scheme val="minor"/>
      </rPr>
      <t>Стоимость оборудования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charset val="204"/>
        <scheme val="minor"/>
      </rPr>
      <t>Стоимость монтажа</t>
    </r>
  </si>
  <si>
    <r>
      <rPr>
        <sz val="11"/>
        <color rgb="FF7030A0"/>
        <rFont val="Calibri"/>
        <family val="2"/>
        <charset val="204"/>
        <scheme val="minor"/>
      </rPr>
      <t>Цена ЭЭ текущая</t>
    </r>
    <r>
      <rPr>
        <sz val="11"/>
        <color theme="1"/>
        <rFont val="Calibri"/>
        <family val="2"/>
        <scheme val="minor"/>
      </rPr>
      <t xml:space="preserve"> за кВт*ч, руб</t>
    </r>
  </si>
  <si>
    <r>
      <rPr>
        <sz val="11"/>
        <color rgb="FFFF33CC"/>
        <rFont val="Calibri"/>
        <family val="2"/>
        <charset val="204"/>
        <scheme val="minor"/>
      </rPr>
      <t>Предполагаемый рост цены</t>
    </r>
    <r>
      <rPr>
        <sz val="11"/>
        <color theme="1"/>
        <rFont val="Calibri"/>
        <family val="2"/>
        <scheme val="minor"/>
      </rPr>
      <t xml:space="preserve"> за ЭЭ, %</t>
    </r>
  </si>
  <si>
    <t>Время работы оборудования в год , час</t>
  </si>
  <si>
    <r>
      <rPr>
        <sz val="11"/>
        <color rgb="FF0000FF"/>
        <rFont val="Calibri"/>
        <family val="2"/>
        <charset val="204"/>
        <scheme val="minor"/>
      </rPr>
      <t>Потребление ЭЭ нового оборудования</t>
    </r>
    <r>
      <rPr>
        <sz val="11"/>
        <color theme="1"/>
        <rFont val="Calibri"/>
        <family val="2"/>
        <scheme val="minor"/>
      </rPr>
      <t xml:space="preserve"> в год, кВт*ч</t>
    </r>
  </si>
  <si>
    <r>
      <rPr>
        <sz val="11"/>
        <color rgb="FF0000FF"/>
        <rFont val="Calibri"/>
        <family val="2"/>
        <charset val="204"/>
        <scheme val="minor"/>
      </rPr>
      <t>Потребление ЭЭ старого оборудования</t>
    </r>
    <r>
      <rPr>
        <sz val="11"/>
        <color theme="1"/>
        <rFont val="Calibri"/>
        <family val="2"/>
        <scheme val="minor"/>
      </rPr>
      <t xml:space="preserve"> в год, кВт*ч</t>
    </r>
  </si>
  <si>
    <t>Стоимость пользования кредитом</t>
  </si>
  <si>
    <t>Остаток долга</t>
  </si>
  <si>
    <r>
      <rPr>
        <sz val="11"/>
        <color rgb="FFFF0000"/>
        <rFont val="Calibri"/>
        <family val="2"/>
        <charset val="204"/>
        <scheme val="minor"/>
      </rPr>
      <t>Затраты</t>
    </r>
    <r>
      <rPr>
        <sz val="11"/>
        <color theme="1"/>
        <rFont val="Calibri"/>
        <family val="2"/>
        <scheme val="minor"/>
      </rPr>
      <t xml:space="preserve"> =</t>
    </r>
    <r>
      <rPr>
        <sz val="11"/>
        <color rgb="FF0000FF"/>
        <rFont val="Calibri"/>
        <family val="2"/>
        <charset val="204"/>
        <scheme val="minor"/>
      </rPr>
      <t xml:space="preserve"> Потребление ЭЭ оборудования</t>
    </r>
    <r>
      <rPr>
        <sz val="11"/>
        <color theme="1"/>
        <rFont val="Calibri"/>
        <family val="2"/>
        <scheme val="minor"/>
      </rPr>
      <t xml:space="preserve"> *</t>
    </r>
    <r>
      <rPr>
        <sz val="11"/>
        <color rgb="FF800000"/>
        <rFont val="Calibri"/>
        <family val="2"/>
        <charset val="204"/>
        <scheme val="minor"/>
      </rPr>
      <t xml:space="preserve"> Цена ЭЭ в год</t>
    </r>
    <r>
      <rPr>
        <sz val="11"/>
        <color theme="1"/>
        <rFont val="Calibri"/>
        <family val="2"/>
        <scheme val="minor"/>
      </rPr>
      <t xml:space="preserve"> + </t>
    </r>
    <r>
      <rPr>
        <sz val="11"/>
        <color rgb="FF996633"/>
        <rFont val="Calibri"/>
        <family val="2"/>
        <charset val="204"/>
        <scheme val="minor"/>
      </rPr>
      <t xml:space="preserve">Стоимость обслуживания </t>
    </r>
    <r>
      <rPr>
        <sz val="11"/>
        <color rgb="FF800000"/>
        <rFont val="Calibri"/>
        <family val="2"/>
        <charset val="204"/>
        <scheme val="minor"/>
      </rPr>
      <t>Цена ЭЭ в год</t>
    </r>
    <r>
      <rPr>
        <sz val="11"/>
        <color theme="1"/>
        <rFont val="Calibri"/>
        <family val="2"/>
        <scheme val="minor"/>
      </rPr>
      <t xml:space="preserve"> =</t>
    </r>
    <r>
      <rPr>
        <sz val="11"/>
        <color rgb="FF7030A0"/>
        <rFont val="Calibri"/>
        <family val="2"/>
        <charset val="204"/>
        <scheme val="minor"/>
      </rPr>
      <t xml:space="preserve"> Цена ЭЭ текущая</t>
    </r>
    <r>
      <rPr>
        <sz val="11"/>
        <color theme="1"/>
        <rFont val="Calibri"/>
        <family val="2"/>
        <scheme val="minor"/>
      </rPr>
      <t xml:space="preserve"> * (1 + </t>
    </r>
    <r>
      <rPr>
        <sz val="11"/>
        <color rgb="FFFF33CC"/>
        <rFont val="Calibri"/>
        <family val="2"/>
        <charset val="204"/>
        <scheme val="minor"/>
      </rPr>
      <t>Предполагаемый рост цены ЭЭ</t>
    </r>
    <r>
      <rPr>
        <sz val="11"/>
        <color theme="1"/>
        <rFont val="Calibri"/>
        <family val="2"/>
        <scheme val="minor"/>
      </rPr>
      <t>)^(</t>
    </r>
    <r>
      <rPr>
        <sz val="11"/>
        <color theme="6" tint="-0.499984740745262"/>
        <rFont val="Calibri"/>
        <family val="2"/>
        <charset val="204"/>
        <scheme val="minor"/>
      </rPr>
      <t>Год</t>
    </r>
    <r>
      <rPr>
        <sz val="11"/>
        <color theme="1"/>
        <rFont val="Calibri"/>
        <family val="2"/>
        <scheme val="minor"/>
      </rPr>
      <t xml:space="preserve"> - 1) </t>
    </r>
    <r>
      <rPr>
        <sz val="11"/>
        <color rgb="FF92D050"/>
        <rFont val="Calibri"/>
        <family val="2"/>
        <charset val="204"/>
        <scheme val="minor"/>
      </rPr>
      <t>Экономия</t>
    </r>
    <r>
      <rPr>
        <sz val="11"/>
        <color theme="1"/>
        <rFont val="Calibri"/>
        <family val="2"/>
        <scheme val="minor"/>
      </rPr>
      <t xml:space="preserve"> = </t>
    </r>
    <r>
      <rPr>
        <sz val="11"/>
        <color rgb="FFFF0000"/>
        <rFont val="Calibri"/>
        <family val="2"/>
        <charset val="204"/>
        <scheme val="minor"/>
      </rPr>
      <t>Затраты</t>
    </r>
    <r>
      <rPr>
        <sz val="11"/>
        <color theme="1"/>
        <rFont val="Calibri"/>
        <family val="2"/>
        <scheme val="minor"/>
      </rPr>
      <t xml:space="preserve"> на старом оборудовании - </t>
    </r>
    <r>
      <rPr>
        <sz val="11"/>
        <color rgb="FFFF0000"/>
        <rFont val="Calibri"/>
        <family val="2"/>
        <charset val="204"/>
        <scheme val="minor"/>
      </rPr>
      <t>Затраты</t>
    </r>
    <r>
      <rPr>
        <sz val="11"/>
        <color theme="1"/>
        <rFont val="Calibri"/>
        <family val="2"/>
        <scheme val="minor"/>
      </rPr>
      <t xml:space="preserve"> на новом оборудовании</t>
    </r>
  </si>
  <si>
    <r>
      <rPr>
        <sz val="11"/>
        <color rgb="FF996633"/>
        <rFont val="Calibri"/>
        <family val="2"/>
        <charset val="204"/>
        <scheme val="minor"/>
      </rPr>
      <t>Стоимость обслуживания</t>
    </r>
    <r>
      <rPr>
        <sz val="11"/>
        <color theme="1"/>
        <rFont val="Calibri"/>
        <family val="2"/>
        <scheme val="minor"/>
      </rPr>
      <t xml:space="preserve"> нового оборудования в год, руб</t>
    </r>
  </si>
  <si>
    <r>
      <rPr>
        <sz val="11"/>
        <color rgb="FF996633"/>
        <rFont val="Calibri"/>
        <family val="2"/>
        <charset val="204"/>
        <scheme val="minor"/>
      </rPr>
      <t>Стоимость обслуживания</t>
    </r>
    <r>
      <rPr>
        <sz val="11"/>
        <color theme="1"/>
        <rFont val="Calibri"/>
        <family val="2"/>
        <scheme val="minor"/>
      </rPr>
      <t xml:space="preserve"> старого оборудования в год, руб</t>
    </r>
  </si>
  <si>
    <t>Окупаемость</t>
  </si>
  <si>
    <t>Формулы</t>
  </si>
  <si>
    <t>Процент кредитования</t>
  </si>
  <si>
    <t>№</t>
  </si>
  <si>
    <t>Наименование, марка светильника</t>
  </si>
  <si>
    <t>Потребляемая мощность с ПРА, Вт</t>
  </si>
  <si>
    <t>Цена светильника</t>
  </si>
  <si>
    <t>Кол-во</t>
  </si>
  <si>
    <t>Потребляемая мощность, Вт</t>
  </si>
  <si>
    <t>Суммарная мощность нового оборудования, кВт</t>
  </si>
  <si>
    <t>Суммарная мощность старого оборудования, кВт</t>
  </si>
  <si>
    <t>Срок окупаемости проекта</t>
  </si>
  <si>
    <t>- Этот параметр расчитывается кредитором - здесь используется для наглядности</t>
  </si>
  <si>
    <t>Общее кол-во светильников</t>
  </si>
  <si>
    <t>стоимость оборудования</t>
  </si>
  <si>
    <r>
      <rPr>
        <sz val="11"/>
        <color rgb="FF00B050"/>
        <rFont val="Calibri"/>
        <family val="2"/>
        <charset val="204"/>
        <scheme val="minor"/>
      </rPr>
      <t>Стоимость демонтажа/монтажа</t>
    </r>
    <r>
      <rPr>
        <sz val="11"/>
        <color theme="1"/>
        <rFont val="Calibri"/>
        <family val="2"/>
        <scheme val="minor"/>
      </rPr>
      <t xml:space="preserve"> , руб</t>
    </r>
  </si>
  <si>
    <t>потребление</t>
  </si>
  <si>
    <t>Стоимость монтажа за единицу</t>
  </si>
  <si>
    <t>Стоимость демонтажа/монтажа за единицу</t>
  </si>
  <si>
    <t>Светильник уличный парковый светильник "Шар" с лампой ДНаТ 100Вт</t>
  </si>
  <si>
    <t>потребление за 2015 г.</t>
  </si>
  <si>
    <t>Светильник уличный консольный РКУ с лампой ДРЛ 250Вт</t>
  </si>
  <si>
    <t>Светильник уличный консольный ЖКУ с лампой ДНаТ 250Вт</t>
  </si>
  <si>
    <t>Стоимость обслуживания за единицу в год</t>
  </si>
  <si>
    <t>Светодиодный светильник РКУ M3 90W 220V IP66 85x135гр NI (NW)</t>
  </si>
  <si>
    <t>Светодиодный светильник РКУ M5 150W 220V IP66 85x135гр NI (NW)</t>
  </si>
  <si>
    <t>Светодиодный светильник парковый  "Шар" D400 220V 36W IP65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</si>
</sst>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00\ &quot;₽&quot;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92D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1"/>
      <color theme="6" tint="-0.499984740745262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FF33CC"/>
      <name val="Calibri"/>
      <family val="2"/>
      <charset val="204"/>
      <scheme val="minor"/>
    </font>
    <font>
      <sz val="11"/>
      <color rgb="FF8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sz val="11"/>
      <color theme="6" tint="-0.499984740745262"/>
      <name val="Calibri"/>
      <family val="2"/>
      <charset val="204"/>
      <scheme val="minor"/>
    </font>
    <font>
      <sz val="11"/>
      <color rgb="FF996633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0" tint="-0.249977111117893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auto="1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4" fontId="14" fillId="0" borderId="0" xfId="0" applyNumberFormat="1" applyFont="1"/>
    <xf numFmtId="0" fontId="11" fillId="0" borderId="4" xfId="0" applyFont="1" applyBorder="1"/>
    <xf numFmtId="164" fontId="0" fillId="0" borderId="5" xfId="0" applyNumberFormat="1" applyBorder="1"/>
    <xf numFmtId="0" fontId="11" fillId="0" borderId="6" xfId="0" applyFont="1" applyBorder="1"/>
    <xf numFmtId="164" fontId="0" fillId="0" borderId="7" xfId="0" applyNumberFormat="1" applyBorder="1"/>
    <xf numFmtId="0" fontId="0" fillId="0" borderId="6" xfId="0" applyBorder="1"/>
    <xf numFmtId="10" fontId="0" fillId="0" borderId="7" xfId="0" applyNumberFormat="1" applyBorder="1"/>
    <xf numFmtId="165" fontId="0" fillId="0" borderId="7" xfId="0" applyNumberFormat="1" applyBorder="1"/>
    <xf numFmtId="3" fontId="0" fillId="0" borderId="7" xfId="0" applyNumberFormat="1" applyBorder="1"/>
    <xf numFmtId="0" fontId="11" fillId="0" borderId="8" xfId="0" applyFont="1" applyBorder="1"/>
    <xf numFmtId="0" fontId="13" fillId="0" borderId="10" xfId="0" applyFont="1" applyBorder="1" applyAlignment="1">
      <alignment horizontal="center" vertical="center"/>
    </xf>
    <xf numFmtId="164" fontId="0" fillId="0" borderId="10" xfId="0" applyNumberFormat="1" applyBorder="1"/>
    <xf numFmtId="0" fontId="13" fillId="0" borderId="11" xfId="0" applyFont="1" applyBorder="1" applyAlignment="1">
      <alignment horizontal="center" vertical="center"/>
    </xf>
    <xf numFmtId="164" fontId="0" fillId="0" borderId="11" xfId="0" applyNumberFormat="1" applyBorder="1"/>
    <xf numFmtId="0" fontId="13" fillId="0" borderId="12" xfId="0" applyFont="1" applyBorder="1" applyAlignment="1">
      <alignment horizontal="center" vertical="center"/>
    </xf>
    <xf numFmtId="164" fontId="0" fillId="0" borderId="12" xfId="0" applyNumberFormat="1" applyBorder="1"/>
    <xf numFmtId="0" fontId="0" fillId="0" borderId="0" xfId="0" applyProtection="1">
      <protection hidden="1"/>
    </xf>
    <xf numFmtId="0" fontId="26" fillId="0" borderId="0" xfId="0" applyFont="1" applyAlignment="1" applyProtection="1">
      <alignment horizontal="left" indent="2"/>
      <protection hidden="1"/>
    </xf>
    <xf numFmtId="0" fontId="27" fillId="0" borderId="0" xfId="0" applyFont="1" applyBorder="1" applyAlignment="1" applyProtection="1">
      <alignment horizontal="center" vertical="center"/>
      <protection hidden="1"/>
    </xf>
    <xf numFmtId="0" fontId="28" fillId="0" borderId="0" xfId="0" applyFont="1" applyBorder="1" applyAlignment="1" applyProtection="1">
      <alignment horizontal="center" vertical="center"/>
      <protection hidden="1"/>
    </xf>
    <xf numFmtId="164" fontId="28" fillId="0" borderId="0" xfId="0" applyNumberFormat="1" applyFont="1" applyBorder="1" applyAlignment="1" applyProtection="1">
      <alignment vertical="center"/>
      <protection hidden="1"/>
    </xf>
    <xf numFmtId="0" fontId="28" fillId="0" borderId="0" xfId="0" applyFont="1" applyBorder="1" applyAlignment="1" applyProtection="1">
      <alignment horizontal="left" vertical="center"/>
      <protection hidden="1"/>
    </xf>
    <xf numFmtId="4" fontId="0" fillId="0" borderId="7" xfId="0" applyNumberFormat="1" applyBorder="1"/>
    <xf numFmtId="0" fontId="29" fillId="0" borderId="0" xfId="0" applyFont="1" applyAlignment="1" applyProtection="1">
      <alignment horizontal="left" indent="2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13" xfId="0" applyFont="1" applyBorder="1" applyAlignment="1" applyProtection="1">
      <alignment horizontal="center" vertical="center"/>
      <protection hidden="1"/>
    </xf>
    <xf numFmtId="164" fontId="10" fillId="0" borderId="13" xfId="0" applyNumberFormat="1" applyFont="1" applyBorder="1" applyAlignment="1" applyProtection="1">
      <alignment vertical="center"/>
      <protection hidden="1"/>
    </xf>
    <xf numFmtId="0" fontId="13" fillId="0" borderId="14" xfId="0" applyFont="1" applyBorder="1" applyAlignment="1" applyProtection="1">
      <alignment horizontal="center" vertical="center"/>
      <protection hidden="1"/>
    </xf>
    <xf numFmtId="0" fontId="10" fillId="0" borderId="14" xfId="0" applyFont="1" applyBorder="1" applyAlignment="1" applyProtection="1">
      <alignment horizontal="center" vertical="center"/>
      <protection hidden="1"/>
    </xf>
    <xf numFmtId="164" fontId="10" fillId="0" borderId="14" xfId="0" applyNumberFormat="1" applyFont="1" applyBorder="1" applyAlignment="1" applyProtection="1">
      <alignment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0" fillId="0" borderId="15" xfId="0" applyFont="1" applyBorder="1" applyAlignment="1" applyProtection="1">
      <alignment horizontal="center" vertical="center"/>
      <protection hidden="1"/>
    </xf>
    <xf numFmtId="164" fontId="10" fillId="0" borderId="15" xfId="0" applyNumberFormat="1" applyFont="1" applyBorder="1" applyAlignment="1" applyProtection="1">
      <alignment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left" vertical="center" indent="1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164" fontId="10" fillId="0" borderId="0" xfId="0" applyNumberFormat="1" applyFont="1" applyBorder="1" applyAlignment="1" applyProtection="1">
      <alignment vertical="center"/>
      <protection hidden="1"/>
    </xf>
    <xf numFmtId="0" fontId="10" fillId="0" borderId="0" xfId="0" applyFont="1" applyProtection="1">
      <protection hidden="1"/>
    </xf>
    <xf numFmtId="0" fontId="30" fillId="0" borderId="0" xfId="0" applyFont="1" applyAlignment="1" applyProtection="1">
      <alignment horizontal="left" indent="2"/>
      <protection hidden="1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" fontId="0" fillId="0" borderId="0" xfId="0" applyNumberFormat="1" applyBorder="1"/>
    <xf numFmtId="4" fontId="31" fillId="0" borderId="10" xfId="0" applyNumberFormat="1" applyFont="1" applyBorder="1" applyAlignment="1">
      <alignment horizontal="center"/>
    </xf>
    <xf numFmtId="4" fontId="31" fillId="0" borderId="11" xfId="0" applyNumberFormat="1" applyFont="1" applyBorder="1" applyAlignment="1">
      <alignment horizontal="center"/>
    </xf>
    <xf numFmtId="4" fontId="31" fillId="0" borderId="1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164" fontId="0" fillId="0" borderId="1" xfId="0" applyNumberFormat="1" applyBorder="1" applyAlignment="1">
      <alignment horizontal="center" wrapText="1"/>
    </xf>
    <xf numFmtId="49" fontId="0" fillId="0" borderId="0" xfId="0" applyNumberFormat="1"/>
    <xf numFmtId="4" fontId="0" fillId="0" borderId="9" xfId="0" applyNumberFormat="1" applyBorder="1"/>
    <xf numFmtId="0" fontId="33" fillId="0" borderId="0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left" vertical="center" indent="1"/>
      <protection hidden="1"/>
    </xf>
    <xf numFmtId="0" fontId="9" fillId="0" borderId="15" xfId="0" applyFont="1" applyBorder="1" applyAlignment="1" applyProtection="1">
      <alignment horizontal="left" vertical="center" indent="1"/>
      <protection hidden="1"/>
    </xf>
    <xf numFmtId="0" fontId="13" fillId="0" borderId="17" xfId="0" applyFont="1" applyBorder="1" applyAlignment="1" applyProtection="1">
      <alignment horizontal="center" vertical="center"/>
      <protection hidden="1"/>
    </xf>
    <xf numFmtId="0" fontId="9" fillId="0" borderId="17" xfId="0" applyFont="1" applyBorder="1" applyAlignment="1" applyProtection="1">
      <alignment horizontal="left" vertical="center" indent="1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164" fontId="10" fillId="0" borderId="17" xfId="0" applyNumberFormat="1" applyFont="1" applyBorder="1" applyAlignment="1" applyProtection="1">
      <alignment vertical="center"/>
      <protection hidden="1"/>
    </xf>
    <xf numFmtId="0" fontId="13" fillId="0" borderId="18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8" fillId="0" borderId="6" xfId="0" applyFont="1" applyBorder="1"/>
    <xf numFmtId="0" fontId="13" fillId="0" borderId="0" xfId="0" applyFont="1" applyProtection="1">
      <protection hidden="1"/>
    </xf>
    <xf numFmtId="164" fontId="8" fillId="0" borderId="0" xfId="0" applyNumberFormat="1" applyFont="1" applyFill="1" applyBorder="1" applyAlignment="1" applyProtection="1">
      <alignment vertical="center"/>
      <protection hidden="1"/>
    </xf>
    <xf numFmtId="164" fontId="34" fillId="0" borderId="14" xfId="0" applyNumberFormat="1" applyFont="1" applyFill="1" applyBorder="1" applyAlignment="1" applyProtection="1">
      <alignment vertical="center"/>
      <protection hidden="1"/>
    </xf>
    <xf numFmtId="164" fontId="34" fillId="0" borderId="15" xfId="0" applyNumberFormat="1" applyFont="1" applyFill="1" applyBorder="1" applyAlignment="1" applyProtection="1">
      <alignment vertical="center"/>
      <protection hidden="1"/>
    </xf>
    <xf numFmtId="0" fontId="7" fillId="0" borderId="13" xfId="0" applyFont="1" applyBorder="1" applyAlignment="1" applyProtection="1">
      <alignment horizontal="left" vertical="center" indent="1"/>
      <protection hidden="1"/>
    </xf>
    <xf numFmtId="0" fontId="7" fillId="0" borderId="14" xfId="0" applyFont="1" applyBorder="1" applyAlignment="1" applyProtection="1">
      <alignment horizontal="left" vertical="center" indent="1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164" fontId="7" fillId="0" borderId="13" xfId="0" applyNumberFormat="1" applyFont="1" applyBorder="1" applyAlignment="1" applyProtection="1">
      <alignment vertical="center"/>
      <protection hidden="1"/>
    </xf>
    <xf numFmtId="164" fontId="7" fillId="0" borderId="14" xfId="0" applyNumberFormat="1" applyFont="1" applyBorder="1" applyAlignment="1" applyProtection="1">
      <alignment vertical="center"/>
      <protection hidden="1"/>
    </xf>
    <xf numFmtId="0" fontId="6" fillId="0" borderId="15" xfId="0" applyFont="1" applyBorder="1" applyAlignment="1" applyProtection="1">
      <alignment horizontal="left" vertical="center" indent="1"/>
      <protection hidden="1"/>
    </xf>
    <xf numFmtId="0" fontId="5" fillId="0" borderId="13" xfId="0" applyFont="1" applyFill="1" applyBorder="1" applyAlignment="1" applyProtection="1">
      <alignment horizontal="left" vertical="center" indent="1"/>
      <protection hidden="1"/>
    </xf>
    <xf numFmtId="0" fontId="4" fillId="0" borderId="13" xfId="0" applyFont="1" applyBorder="1" applyAlignment="1" applyProtection="1">
      <alignment horizontal="left" vertical="center" indent="1"/>
      <protection hidden="1"/>
    </xf>
    <xf numFmtId="0" fontId="3" fillId="0" borderId="14" xfId="0" applyFont="1" applyFill="1" applyBorder="1" applyAlignment="1" applyProtection="1">
      <alignment horizontal="left" vertical="center" indent="1"/>
      <protection hidden="1"/>
    </xf>
    <xf numFmtId="0" fontId="35" fillId="3" borderId="0" xfId="0" applyFont="1" applyFill="1" applyAlignment="1">
      <alignment wrapText="1"/>
    </xf>
    <xf numFmtId="0" fontId="35" fillId="3" borderId="14" xfId="0" applyFont="1" applyFill="1" applyBorder="1" applyAlignment="1">
      <alignment wrapText="1"/>
    </xf>
    <xf numFmtId="0" fontId="2" fillId="0" borderId="14" xfId="0" applyFont="1" applyBorder="1" applyAlignment="1" applyProtection="1">
      <alignment horizontal="left" vertical="center" indent="1"/>
      <protection hidden="1"/>
    </xf>
    <xf numFmtId="0" fontId="1" fillId="2" borderId="14" xfId="0" applyFont="1" applyFill="1" applyBorder="1" applyAlignment="1" applyProtection="1">
      <alignment horizontal="left" vertical="center" indent="1"/>
      <protection hidden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32" fillId="0" borderId="16" xfId="0" applyNumberFormat="1" applyFont="1" applyBorder="1" applyAlignment="1" applyProtection="1">
      <alignment horizontal="right" vertical="center"/>
      <protection hidden="1"/>
    </xf>
    <xf numFmtId="0" fontId="32" fillId="0" borderId="16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6633"/>
      <color rgb="FF0000FF"/>
      <color rgb="FF800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61"/>
  <sheetViews>
    <sheetView tabSelected="1" topLeftCell="A44" workbookViewId="0">
      <selection activeCell="H64" sqref="H64"/>
    </sheetView>
  </sheetViews>
  <sheetFormatPr defaultRowHeight="15" x14ac:dyDescent="0.25"/>
  <cols>
    <col min="3" max="3" width="78.5703125" customWidth="1"/>
    <col min="4" max="8" width="17.42578125" customWidth="1"/>
    <col min="9" max="9" width="16.5703125" customWidth="1"/>
    <col min="10" max="10" width="15" customWidth="1"/>
    <col min="11" max="16" width="12.7109375" customWidth="1"/>
  </cols>
  <sheetData>
    <row r="4" spans="2:11" ht="23.25" x14ac:dyDescent="0.35">
      <c r="B4" s="24" t="s">
        <v>2</v>
      </c>
      <c r="C4" s="18"/>
      <c r="D4" s="18"/>
      <c r="E4" s="18"/>
      <c r="F4" s="18"/>
      <c r="G4" s="18"/>
      <c r="H4" s="18"/>
      <c r="I4" s="18"/>
      <c r="J4" s="18"/>
      <c r="K4" s="18"/>
    </row>
    <row r="5" spans="2:11" ht="45" x14ac:dyDescent="0.25">
      <c r="B5" s="25" t="s">
        <v>21</v>
      </c>
      <c r="C5" s="25" t="s">
        <v>22</v>
      </c>
      <c r="D5" s="26" t="s">
        <v>23</v>
      </c>
      <c r="E5" s="26" t="s">
        <v>35</v>
      </c>
      <c r="F5" s="26" t="s">
        <v>41</v>
      </c>
      <c r="G5" s="26" t="s">
        <v>24</v>
      </c>
      <c r="H5" s="26" t="s">
        <v>25</v>
      </c>
      <c r="I5" s="59" t="s">
        <v>34</v>
      </c>
    </row>
    <row r="6" spans="2:11" x14ac:dyDescent="0.25">
      <c r="B6" s="27">
        <v>1</v>
      </c>
      <c r="C6" s="74" t="s">
        <v>39</v>
      </c>
      <c r="D6" s="68">
        <v>325</v>
      </c>
      <c r="E6" s="28">
        <v>0</v>
      </c>
      <c r="F6" s="28">
        <v>0</v>
      </c>
      <c r="G6" s="28">
        <v>0</v>
      </c>
      <c r="H6" s="27">
        <v>271</v>
      </c>
      <c r="I6">
        <f>D6*H6</f>
        <v>88075</v>
      </c>
    </row>
    <row r="7" spans="2:11" x14ac:dyDescent="0.25">
      <c r="B7" s="29">
        <v>2</v>
      </c>
      <c r="C7" s="78" t="s">
        <v>37</v>
      </c>
      <c r="D7" s="69">
        <v>110</v>
      </c>
      <c r="E7" s="31">
        <v>0</v>
      </c>
      <c r="F7" s="31">
        <v>0</v>
      </c>
      <c r="G7" s="31">
        <v>0</v>
      </c>
      <c r="H7" s="29">
        <v>560</v>
      </c>
      <c r="I7">
        <f t="shared" ref="I7:I16" si="0">D7*H7</f>
        <v>61600</v>
      </c>
    </row>
    <row r="8" spans="2:11" x14ac:dyDescent="0.25">
      <c r="B8" s="29">
        <v>3</v>
      </c>
      <c r="C8" s="75" t="s">
        <v>40</v>
      </c>
      <c r="D8" s="69">
        <v>275</v>
      </c>
      <c r="E8" s="31">
        <v>0</v>
      </c>
      <c r="F8" s="31">
        <v>0</v>
      </c>
      <c r="G8" s="31">
        <v>0</v>
      </c>
      <c r="H8" s="29">
        <v>128</v>
      </c>
      <c r="I8">
        <f t="shared" si="0"/>
        <v>35200</v>
      </c>
    </row>
    <row r="9" spans="2:11" hidden="1" x14ac:dyDescent="0.25">
      <c r="B9" s="29">
        <v>4</v>
      </c>
      <c r="C9" s="67"/>
      <c r="D9" s="69"/>
      <c r="E9" s="31"/>
      <c r="F9" s="31"/>
      <c r="G9" s="31"/>
      <c r="H9" s="29"/>
      <c r="I9">
        <f t="shared" si="0"/>
        <v>0</v>
      </c>
    </row>
    <row r="10" spans="2:11" hidden="1" x14ac:dyDescent="0.25">
      <c r="B10" s="29">
        <v>5</v>
      </c>
      <c r="C10" s="67"/>
      <c r="D10" s="69"/>
      <c r="E10" s="31"/>
      <c r="F10" s="31"/>
      <c r="G10" s="31"/>
      <c r="H10" s="29"/>
      <c r="I10">
        <f t="shared" si="0"/>
        <v>0</v>
      </c>
    </row>
    <row r="11" spans="2:11" hidden="1" x14ac:dyDescent="0.25">
      <c r="B11" s="29">
        <v>6</v>
      </c>
      <c r="C11" s="67"/>
      <c r="D11" s="69"/>
      <c r="E11" s="31"/>
      <c r="F11" s="31"/>
      <c r="G11" s="31"/>
      <c r="H11" s="29"/>
      <c r="I11">
        <f t="shared" si="0"/>
        <v>0</v>
      </c>
    </row>
    <row r="12" spans="2:11" hidden="1" x14ac:dyDescent="0.25">
      <c r="B12" s="29">
        <v>7</v>
      </c>
      <c r="C12" s="67"/>
      <c r="D12" s="69"/>
      <c r="E12" s="31"/>
      <c r="F12" s="31"/>
      <c r="G12" s="31"/>
      <c r="H12" s="29"/>
      <c r="I12">
        <f t="shared" si="0"/>
        <v>0</v>
      </c>
    </row>
    <row r="13" spans="2:11" hidden="1" x14ac:dyDescent="0.25">
      <c r="B13" s="55">
        <v>8</v>
      </c>
      <c r="C13" s="56"/>
      <c r="D13" s="57"/>
      <c r="E13" s="58"/>
      <c r="F13" s="58"/>
      <c r="G13" s="58"/>
      <c r="H13" s="55"/>
      <c r="I13">
        <f t="shared" si="0"/>
        <v>0</v>
      </c>
    </row>
    <row r="14" spans="2:11" hidden="1" x14ac:dyDescent="0.25">
      <c r="B14" s="55">
        <v>9</v>
      </c>
      <c r="C14" s="56"/>
      <c r="D14" s="57"/>
      <c r="E14" s="58"/>
      <c r="F14" s="58"/>
      <c r="G14" s="58"/>
      <c r="H14" s="55"/>
      <c r="I14">
        <f t="shared" si="0"/>
        <v>0</v>
      </c>
    </row>
    <row r="15" spans="2:11" hidden="1" x14ac:dyDescent="0.25">
      <c r="B15" s="55">
        <v>10</v>
      </c>
      <c r="C15" s="56"/>
      <c r="D15" s="57"/>
      <c r="E15" s="58"/>
      <c r="F15" s="58"/>
      <c r="G15" s="58"/>
      <c r="H15" s="55"/>
      <c r="I15">
        <f t="shared" si="0"/>
        <v>0</v>
      </c>
    </row>
    <row r="16" spans="2:11" hidden="1" x14ac:dyDescent="0.25">
      <c r="B16" s="32">
        <v>11</v>
      </c>
      <c r="C16" s="54"/>
      <c r="D16" s="33"/>
      <c r="E16" s="34"/>
      <c r="F16" s="34"/>
      <c r="G16" s="34"/>
      <c r="H16" s="32"/>
      <c r="I16">
        <f t="shared" si="0"/>
        <v>0</v>
      </c>
    </row>
    <row r="17" spans="2:11" ht="15.75" x14ac:dyDescent="0.25">
      <c r="B17" s="35"/>
      <c r="C17" s="36"/>
      <c r="D17" s="37"/>
      <c r="E17" s="38"/>
      <c r="F17" s="87" t="s">
        <v>31</v>
      </c>
      <c r="G17" s="88"/>
      <c r="H17" s="52">
        <f>SUM(H6:H16)</f>
        <v>959</v>
      </c>
      <c r="I17">
        <f>SUM(I6:I16)</f>
        <v>184875</v>
      </c>
    </row>
    <row r="18" spans="2:11" x14ac:dyDescent="0.25">
      <c r="B18" s="39"/>
      <c r="C18" s="39"/>
      <c r="D18" s="39"/>
      <c r="E18" s="39"/>
      <c r="F18" s="39"/>
      <c r="G18" s="39"/>
      <c r="H18" s="39"/>
      <c r="I18" s="62">
        <f>I17/1000</f>
        <v>184.875</v>
      </c>
      <c r="J18" s="17"/>
      <c r="K18" s="17"/>
    </row>
    <row r="19" spans="2:11" ht="23.25" x14ac:dyDescent="0.35">
      <c r="B19" s="24" t="s">
        <v>3</v>
      </c>
      <c r="C19" s="40"/>
      <c r="D19" s="40"/>
      <c r="E19" s="40"/>
      <c r="F19" s="40"/>
      <c r="G19" s="40"/>
      <c r="H19" s="40"/>
      <c r="I19" s="18"/>
      <c r="J19" s="18"/>
      <c r="K19" s="18"/>
    </row>
    <row r="20" spans="2:11" ht="45" x14ac:dyDescent="0.25">
      <c r="B20" s="25" t="s">
        <v>21</v>
      </c>
      <c r="C20" s="25" t="s">
        <v>22</v>
      </c>
      <c r="D20" s="26" t="s">
        <v>26</v>
      </c>
      <c r="E20" s="26" t="s">
        <v>36</v>
      </c>
      <c r="F20" s="26" t="s">
        <v>41</v>
      </c>
      <c r="G20" s="26" t="s">
        <v>24</v>
      </c>
      <c r="H20" s="26" t="s">
        <v>25</v>
      </c>
      <c r="I20" s="59" t="s">
        <v>32</v>
      </c>
      <c r="J20" s="59" t="s">
        <v>34</v>
      </c>
    </row>
    <row r="21" spans="2:11" x14ac:dyDescent="0.25">
      <c r="B21" s="27">
        <v>1</v>
      </c>
      <c r="C21" s="76" t="s">
        <v>42</v>
      </c>
      <c r="D21" s="68">
        <v>87</v>
      </c>
      <c r="E21" s="28">
        <v>1604</v>
      </c>
      <c r="F21" s="28">
        <v>0</v>
      </c>
      <c r="G21" s="70">
        <v>11200</v>
      </c>
      <c r="H21" s="27">
        <v>271</v>
      </c>
      <c r="I21">
        <f>G21*H21</f>
        <v>3035200</v>
      </c>
      <c r="J21">
        <f>D21*H21</f>
        <v>23577</v>
      </c>
      <c r="K21">
        <f>E21*H21</f>
        <v>434684</v>
      </c>
    </row>
    <row r="22" spans="2:11" x14ac:dyDescent="0.25">
      <c r="B22" s="29">
        <v>2</v>
      </c>
      <c r="C22" s="77" t="s">
        <v>44</v>
      </c>
      <c r="D22" s="69">
        <v>35</v>
      </c>
      <c r="E22" s="31">
        <v>1604</v>
      </c>
      <c r="F22" s="31">
        <v>0</v>
      </c>
      <c r="G22" s="71">
        <v>8200</v>
      </c>
      <c r="H22" s="29">
        <v>560</v>
      </c>
      <c r="I22">
        <f t="shared" ref="I22:I31" si="1">G22*H22</f>
        <v>4592000</v>
      </c>
      <c r="J22">
        <f t="shared" ref="J22:J31" si="2">D22*H22</f>
        <v>19600</v>
      </c>
      <c r="K22">
        <f t="shared" ref="K22:K31" si="3">E22*H22</f>
        <v>898240</v>
      </c>
    </row>
    <row r="23" spans="2:11" x14ac:dyDescent="0.25">
      <c r="B23" s="29">
        <v>3</v>
      </c>
      <c r="C23" s="79" t="s">
        <v>43</v>
      </c>
      <c r="D23" s="69">
        <v>142</v>
      </c>
      <c r="E23" s="31">
        <v>1604</v>
      </c>
      <c r="F23" s="31">
        <v>0</v>
      </c>
      <c r="G23" s="71">
        <v>18200</v>
      </c>
      <c r="H23" s="29">
        <v>128</v>
      </c>
      <c r="I23">
        <f t="shared" si="1"/>
        <v>2329600</v>
      </c>
      <c r="J23">
        <f t="shared" si="2"/>
        <v>18176</v>
      </c>
      <c r="K23">
        <f t="shared" si="3"/>
        <v>205312</v>
      </c>
    </row>
    <row r="24" spans="2:11" ht="0.75" customHeight="1" x14ac:dyDescent="0.25">
      <c r="B24" s="29"/>
      <c r="C24" s="73"/>
      <c r="D24" s="69"/>
      <c r="E24" s="31"/>
      <c r="F24" s="31"/>
      <c r="G24" s="71"/>
      <c r="H24" s="29"/>
      <c r="I24">
        <f t="shared" si="1"/>
        <v>0</v>
      </c>
      <c r="J24">
        <f t="shared" si="2"/>
        <v>0</v>
      </c>
      <c r="K24">
        <f t="shared" si="3"/>
        <v>0</v>
      </c>
    </row>
    <row r="25" spans="2:11" hidden="1" x14ac:dyDescent="0.25">
      <c r="B25" s="29">
        <v>5</v>
      </c>
      <c r="C25" s="66"/>
      <c r="D25" s="69"/>
      <c r="E25" s="31"/>
      <c r="F25" s="31"/>
      <c r="G25" s="71"/>
      <c r="H25" s="29"/>
      <c r="I25">
        <f t="shared" si="1"/>
        <v>0</v>
      </c>
      <c r="J25">
        <f t="shared" si="2"/>
        <v>0</v>
      </c>
      <c r="K25">
        <f t="shared" si="3"/>
        <v>0</v>
      </c>
    </row>
    <row r="26" spans="2:11" hidden="1" x14ac:dyDescent="0.25">
      <c r="B26" s="29">
        <v>6</v>
      </c>
      <c r="C26" s="66"/>
      <c r="D26" s="69"/>
      <c r="E26" s="31"/>
      <c r="F26" s="31"/>
      <c r="G26" s="71"/>
      <c r="H26" s="29"/>
      <c r="I26">
        <f t="shared" si="1"/>
        <v>0</v>
      </c>
      <c r="J26">
        <f t="shared" si="2"/>
        <v>0</v>
      </c>
      <c r="K26">
        <f t="shared" si="3"/>
        <v>0</v>
      </c>
    </row>
    <row r="27" spans="2:11" hidden="1" x14ac:dyDescent="0.25">
      <c r="B27" s="29">
        <v>7</v>
      </c>
      <c r="C27" s="66"/>
      <c r="D27" s="69"/>
      <c r="E27" s="31"/>
      <c r="F27" s="31"/>
      <c r="G27" s="71"/>
      <c r="H27" s="29"/>
      <c r="I27">
        <f t="shared" si="1"/>
        <v>0</v>
      </c>
      <c r="J27">
        <f t="shared" si="2"/>
        <v>0</v>
      </c>
      <c r="K27">
        <f t="shared" si="3"/>
        <v>0</v>
      </c>
    </row>
    <row r="28" spans="2:11" hidden="1" x14ac:dyDescent="0.25">
      <c r="B28" s="29">
        <v>8</v>
      </c>
      <c r="C28" s="53"/>
      <c r="D28" s="30"/>
      <c r="E28" s="31"/>
      <c r="F28" s="31"/>
      <c r="G28" s="64"/>
      <c r="H28" s="29"/>
      <c r="I28">
        <f t="shared" si="1"/>
        <v>0</v>
      </c>
      <c r="J28">
        <f t="shared" si="2"/>
        <v>0</v>
      </c>
      <c r="K28">
        <f t="shared" si="3"/>
        <v>0</v>
      </c>
    </row>
    <row r="29" spans="2:11" hidden="1" x14ac:dyDescent="0.25">
      <c r="B29" s="29">
        <v>9</v>
      </c>
      <c r="C29" s="53"/>
      <c r="D29" s="30"/>
      <c r="E29" s="31"/>
      <c r="F29" s="31"/>
      <c r="G29" s="64"/>
      <c r="H29" s="29"/>
      <c r="I29">
        <f t="shared" si="1"/>
        <v>0</v>
      </c>
      <c r="J29">
        <f t="shared" si="2"/>
        <v>0</v>
      </c>
      <c r="K29">
        <f t="shared" si="3"/>
        <v>0</v>
      </c>
    </row>
    <row r="30" spans="2:11" hidden="1" x14ac:dyDescent="0.25">
      <c r="B30" s="29">
        <v>10</v>
      </c>
      <c r="C30" s="53"/>
      <c r="D30" s="30"/>
      <c r="E30" s="31"/>
      <c r="F30" s="31"/>
      <c r="G30" s="64"/>
      <c r="H30" s="29"/>
      <c r="I30">
        <f t="shared" si="1"/>
        <v>0</v>
      </c>
      <c r="J30">
        <f t="shared" si="2"/>
        <v>0</v>
      </c>
      <c r="K30">
        <f t="shared" si="3"/>
        <v>0</v>
      </c>
    </row>
    <row r="31" spans="2:11" ht="15.75" hidden="1" customHeight="1" x14ac:dyDescent="0.25">
      <c r="B31" s="32"/>
      <c r="C31" s="72"/>
      <c r="D31" s="33"/>
      <c r="E31" s="34"/>
      <c r="F31" s="34"/>
      <c r="G31" s="65"/>
      <c r="H31" s="32"/>
      <c r="I31">
        <f t="shared" si="1"/>
        <v>0</v>
      </c>
      <c r="J31">
        <f t="shared" si="2"/>
        <v>0</v>
      </c>
      <c r="K31">
        <f t="shared" si="3"/>
        <v>0</v>
      </c>
    </row>
    <row r="32" spans="2:11" ht="18.75" x14ac:dyDescent="0.25">
      <c r="B32" s="19"/>
      <c r="C32" s="22"/>
      <c r="D32" s="20"/>
      <c r="E32" s="21"/>
      <c r="F32" s="87" t="s">
        <v>31</v>
      </c>
      <c r="G32" s="88"/>
      <c r="H32" s="52">
        <f>SUM(H21:H31)</f>
        <v>959</v>
      </c>
      <c r="I32" s="60">
        <f>SUM(I21:I31)</f>
        <v>9956800</v>
      </c>
      <c r="J32" s="60">
        <f>SUM(J21:J31)</f>
        <v>61353</v>
      </c>
      <c r="K32" s="60">
        <f>SUM(K21:K31)</f>
        <v>1538236</v>
      </c>
    </row>
    <row r="33" spans="2:10" x14ac:dyDescent="0.25">
      <c r="J33" s="60">
        <f>J32/1000</f>
        <v>61.353000000000002</v>
      </c>
    </row>
    <row r="34" spans="2:10" x14ac:dyDescent="0.25">
      <c r="C34" s="2" t="s">
        <v>6</v>
      </c>
      <c r="D34" s="3">
        <f>I21+I22+I23+I24+I25+I26+I27+I28+I29+I30+I31</f>
        <v>9956800</v>
      </c>
      <c r="F34" s="63"/>
    </row>
    <row r="35" spans="2:10" x14ac:dyDescent="0.25">
      <c r="C35" s="61" t="s">
        <v>33</v>
      </c>
      <c r="D35" s="5">
        <f>K32</f>
        <v>1538236</v>
      </c>
    </row>
    <row r="36" spans="2:10" x14ac:dyDescent="0.25">
      <c r="C36" s="4" t="s">
        <v>7</v>
      </c>
      <c r="D36" s="5">
        <f>D35+D34</f>
        <v>11495036</v>
      </c>
    </row>
    <row r="37" spans="2:10" x14ac:dyDescent="0.25">
      <c r="C37" s="6" t="s">
        <v>20</v>
      </c>
      <c r="D37" s="7">
        <v>0</v>
      </c>
      <c r="E37" s="50" t="s">
        <v>30</v>
      </c>
    </row>
    <row r="38" spans="2:10" x14ac:dyDescent="0.25">
      <c r="C38" s="4" t="s">
        <v>8</v>
      </c>
      <c r="D38" s="8">
        <v>4.7850000000000001</v>
      </c>
    </row>
    <row r="39" spans="2:10" x14ac:dyDescent="0.25">
      <c r="C39" s="4" t="s">
        <v>9</v>
      </c>
      <c r="D39" s="7">
        <v>0.05</v>
      </c>
    </row>
    <row r="40" spans="2:10" x14ac:dyDescent="0.25">
      <c r="C40" s="6" t="s">
        <v>10</v>
      </c>
      <c r="D40" s="9">
        <v>2858</v>
      </c>
    </row>
    <row r="41" spans="2:10" x14ac:dyDescent="0.25">
      <c r="C41" s="4" t="s">
        <v>16</v>
      </c>
      <c r="D41" s="5">
        <f>F21*H21+F22*H22+F23*H23+F24*H24+F25*H25+F26*H26+F30*H30+F31*H31</f>
        <v>0</v>
      </c>
    </row>
    <row r="42" spans="2:10" x14ac:dyDescent="0.25">
      <c r="C42" s="4" t="s">
        <v>17</v>
      </c>
      <c r="D42" s="5">
        <f>F6*H6+F7*H7+F8*H8+F9*H9+F10*H10+F11*H11+F12*H12+F16*H16</f>
        <v>0</v>
      </c>
    </row>
    <row r="43" spans="2:10" x14ac:dyDescent="0.25">
      <c r="C43" s="6" t="s">
        <v>27</v>
      </c>
      <c r="D43" s="23">
        <f>J33</f>
        <v>61.353000000000002</v>
      </c>
    </row>
    <row r="44" spans="2:10" x14ac:dyDescent="0.25">
      <c r="C44" s="6" t="s">
        <v>28</v>
      </c>
      <c r="D44" s="23">
        <f>I18</f>
        <v>184.875</v>
      </c>
    </row>
    <row r="45" spans="2:10" x14ac:dyDescent="0.25">
      <c r="C45" s="4" t="s">
        <v>11</v>
      </c>
      <c r="D45" s="23">
        <f>D43*D40</f>
        <v>175346.87400000001</v>
      </c>
    </row>
    <row r="46" spans="2:10" x14ac:dyDescent="0.25">
      <c r="C46" s="10" t="s">
        <v>12</v>
      </c>
      <c r="D46" s="51">
        <v>578614</v>
      </c>
      <c r="E46" t="s">
        <v>38</v>
      </c>
    </row>
    <row r="48" spans="2:10" x14ac:dyDescent="0.25">
      <c r="B48" s="89" t="s">
        <v>4</v>
      </c>
      <c r="C48" s="90" t="s">
        <v>19</v>
      </c>
      <c r="D48" s="91" t="s">
        <v>1</v>
      </c>
      <c r="E48" s="92"/>
      <c r="F48" s="93" t="s">
        <v>0</v>
      </c>
      <c r="G48" s="80" t="s">
        <v>13</v>
      </c>
      <c r="H48" s="80" t="s">
        <v>14</v>
      </c>
      <c r="I48" s="82" t="s">
        <v>18</v>
      </c>
    </row>
    <row r="49" spans="2:9" ht="30" x14ac:dyDescent="0.25">
      <c r="B49" s="82"/>
      <c r="C49" s="83"/>
      <c r="D49" s="49" t="s">
        <v>2</v>
      </c>
      <c r="E49" s="49" t="s">
        <v>3</v>
      </c>
      <c r="F49" s="81"/>
      <c r="G49" s="81"/>
      <c r="H49" s="81"/>
      <c r="I49" s="83"/>
    </row>
    <row r="50" spans="2:9" x14ac:dyDescent="0.25">
      <c r="B50" s="11">
        <v>1</v>
      </c>
      <c r="C50" s="84" t="s">
        <v>15</v>
      </c>
      <c r="D50" s="12">
        <f>(D46*D38*(1+D39)^(B50-1))+D42</f>
        <v>2768667.99</v>
      </c>
      <c r="E50" s="12">
        <f>(D45*D38*(1+D39)^(B50-1))+D41</f>
        <v>839034.79209000012</v>
      </c>
      <c r="F50" s="12">
        <f>D50-E50</f>
        <v>1929633.1979100001</v>
      </c>
      <c r="G50" s="12">
        <f>D36*D37</f>
        <v>0</v>
      </c>
      <c r="H50" s="12">
        <f>D36+G50-F50</f>
        <v>9565402.8020900004</v>
      </c>
      <c r="I50" s="45">
        <f>IF(H50&lt;0,(D36/F50),1)</f>
        <v>1</v>
      </c>
    </row>
    <row r="51" spans="2:9" x14ac:dyDescent="0.25">
      <c r="B51" s="13">
        <v>2</v>
      </c>
      <c r="C51" s="85"/>
      <c r="D51" s="14">
        <f>(D46*D38*(1+D39)^(B51-1))+D42</f>
        <v>2907101.3895000005</v>
      </c>
      <c r="E51" s="14">
        <f>(D45*D38*(1+D39)^(B51-1))+D41</f>
        <v>880986.53169450013</v>
      </c>
      <c r="F51" s="14">
        <f>D51-E51</f>
        <v>2026114.8578055003</v>
      </c>
      <c r="G51" s="14">
        <f>IF(H50&gt;0,H50*D37,0)</f>
        <v>0</v>
      </c>
      <c r="H51" s="14">
        <f>H50+G51-F51</f>
        <v>7539287.9442845006</v>
      </c>
      <c r="I51" s="46">
        <f>IF(H51&lt;0,(H50/F51),1)</f>
        <v>1</v>
      </c>
    </row>
    <row r="52" spans="2:9" x14ac:dyDescent="0.25">
      <c r="B52" s="13">
        <v>3</v>
      </c>
      <c r="C52" s="85"/>
      <c r="D52" s="14">
        <f>(D46*D38*(1+D39)^(B52-1))+D42</f>
        <v>3052456.4589750003</v>
      </c>
      <c r="E52" s="14">
        <f>(D45*D38*(1+D39)^(B52-1))+D41</f>
        <v>925035.85827922518</v>
      </c>
      <c r="F52" s="14">
        <f t="shared" ref="F52:F59" si="4">D52-E52</f>
        <v>2127420.6006957749</v>
      </c>
      <c r="G52" s="14">
        <f>IF(H51&gt;0,H51*D37,0)</f>
        <v>0</v>
      </c>
      <c r="H52" s="14">
        <f>H51+G52-F52</f>
        <v>5411867.3435887257</v>
      </c>
      <c r="I52" s="46">
        <f t="shared" ref="I52:I59" si="5">IF(H52&lt;0,(H51/F52),1)</f>
        <v>1</v>
      </c>
    </row>
    <row r="53" spans="2:9" ht="15" customHeight="1" x14ac:dyDescent="0.25">
      <c r="B53" s="13">
        <v>4</v>
      </c>
      <c r="C53" s="85"/>
      <c r="D53" s="14">
        <f>(D46*D38*(1+D39)^(B53-1))+D42</f>
        <v>3205079.2819237504</v>
      </c>
      <c r="E53" s="14">
        <f>(D45*D38*(1+D39)^(B53-1))+D41</f>
        <v>971287.65119318652</v>
      </c>
      <c r="F53" s="14">
        <f t="shared" si="4"/>
        <v>2233791.6307305638</v>
      </c>
      <c r="G53" s="14">
        <f>IF(H52&gt;0,H52*D37,0)</f>
        <v>0</v>
      </c>
      <c r="H53" s="14">
        <f t="shared" ref="H53:H59" si="6">H52+G53-F53</f>
        <v>3178075.7128581619</v>
      </c>
      <c r="I53" s="46">
        <f t="shared" si="5"/>
        <v>1</v>
      </c>
    </row>
    <row r="54" spans="2:9" x14ac:dyDescent="0.25">
      <c r="B54" s="13">
        <v>5</v>
      </c>
      <c r="C54" s="85"/>
      <c r="D54" s="14">
        <f>(D46*D38*(1+D39)^(B54-1))+D42</f>
        <v>3365333.246019938</v>
      </c>
      <c r="E54" s="14">
        <f>(D45*D38*(1+D39)^(B54-1))+D41</f>
        <v>1019852.0337528457</v>
      </c>
      <c r="F54" s="14">
        <f t="shared" si="4"/>
        <v>2345481.2122670924</v>
      </c>
      <c r="G54" s="14">
        <f>IF(H53&gt;0,H53*D37,0)</f>
        <v>0</v>
      </c>
      <c r="H54" s="14">
        <f>H53+G54-F54</f>
        <v>832594.50059106946</v>
      </c>
      <c r="I54" s="46">
        <f t="shared" si="5"/>
        <v>1</v>
      </c>
    </row>
    <row r="55" spans="2:9" x14ac:dyDescent="0.25">
      <c r="B55" s="13">
        <v>6</v>
      </c>
      <c r="C55" s="85"/>
      <c r="D55" s="14">
        <f>(D46*D38*(1+D39)^(B55-1))+D42</f>
        <v>3533599.908320935</v>
      </c>
      <c r="E55" s="14">
        <f>(D45*D38*(1+D39)^(B55-1))+D41</f>
        <v>1070844.6354404881</v>
      </c>
      <c r="F55" s="14">
        <f t="shared" si="4"/>
        <v>2462755.2728804471</v>
      </c>
      <c r="G55" s="14">
        <f>IF(H54&gt;0,H54*D37,0)</f>
        <v>0</v>
      </c>
      <c r="H55" s="14">
        <f t="shared" si="6"/>
        <v>-1630160.7722893776</v>
      </c>
      <c r="I55" s="46">
        <f t="shared" si="5"/>
        <v>0.33807439568173742</v>
      </c>
    </row>
    <row r="56" spans="2:9" x14ac:dyDescent="0.25">
      <c r="B56" s="13">
        <v>7</v>
      </c>
      <c r="C56" s="85"/>
      <c r="D56" s="14">
        <f>(D46*D38*(1+D39)^(B56-1))+D42</f>
        <v>3710279.9037369811</v>
      </c>
      <c r="E56" s="14">
        <f>(D45*D38*(1+D39)^(B56-1))+D41</f>
        <v>1124386.8672125123</v>
      </c>
      <c r="F56" s="14">
        <f t="shared" si="4"/>
        <v>2585893.036524469</v>
      </c>
      <c r="G56" s="14">
        <f>IF(H55&gt;0,H55*D37,0)</f>
        <v>0</v>
      </c>
      <c r="H56" s="14">
        <f t="shared" si="6"/>
        <v>-4216053.8088138467</v>
      </c>
      <c r="I56" s="46">
        <f t="shared" si="5"/>
        <v>-0.6304053374459645</v>
      </c>
    </row>
    <row r="57" spans="2:9" x14ac:dyDescent="0.25">
      <c r="B57" s="13">
        <v>8</v>
      </c>
      <c r="C57" s="85"/>
      <c r="D57" s="14">
        <f>(D46*D38*(1+D39)^(B57-1))+D42</f>
        <v>3895793.8989238311</v>
      </c>
      <c r="E57" s="14">
        <f>(D45*D38*(1+D39)^(B57-1))+D41</f>
        <v>1180606.2105731382</v>
      </c>
      <c r="F57" s="14">
        <f t="shared" si="4"/>
        <v>2715187.6883506929</v>
      </c>
      <c r="G57" s="14">
        <f>IF(H56&gt;0,H56*D37,0)</f>
        <v>0</v>
      </c>
      <c r="H57" s="14">
        <f t="shared" si="6"/>
        <v>-6931241.49716454</v>
      </c>
      <c r="I57" s="46">
        <f t="shared" si="5"/>
        <v>-1.5527669880437756</v>
      </c>
    </row>
    <row r="58" spans="2:9" x14ac:dyDescent="0.25">
      <c r="B58" s="13">
        <v>9</v>
      </c>
      <c r="C58" s="85"/>
      <c r="D58" s="14">
        <f>(D46*D38*(1+D39)^(B58-1))+D42</f>
        <v>4090583.5938700223</v>
      </c>
      <c r="E58" s="14">
        <f>(D45*D38*(1+D39)^(B58-1))+D41</f>
        <v>1239636.5211017949</v>
      </c>
      <c r="F58" s="14">
        <f t="shared" si="4"/>
        <v>2850947.0727682272</v>
      </c>
      <c r="G58" s="14">
        <f>IF(H57&gt;0,H57*D37,0)</f>
        <v>0</v>
      </c>
      <c r="H58" s="14">
        <f t="shared" si="6"/>
        <v>-9782188.5699327663</v>
      </c>
      <c r="I58" s="46">
        <f t="shared" si="5"/>
        <v>-2.4312066552797864</v>
      </c>
    </row>
    <row r="59" spans="2:9" x14ac:dyDescent="0.25">
      <c r="B59" s="15">
        <v>10</v>
      </c>
      <c r="C59" s="86"/>
      <c r="D59" s="16">
        <f>(D46*D38*(1+D39)^(B59-1))+D42</f>
        <v>4295112.7735635238</v>
      </c>
      <c r="E59" s="16">
        <f>(D45*D38*(1+D39)^(B59-1))+D41</f>
        <v>1301618.3471568848</v>
      </c>
      <c r="F59" s="16">
        <f t="shared" si="4"/>
        <v>2993494.4264066387</v>
      </c>
      <c r="G59" s="16">
        <f>IF(H58&gt;0,H58*D37,0)</f>
        <v>0</v>
      </c>
      <c r="H59" s="16">
        <f>H58+G59-F59</f>
        <v>-12775682.996339405</v>
      </c>
      <c r="I59" s="47">
        <f t="shared" si="5"/>
        <v>-3.2678158621712248</v>
      </c>
    </row>
    <row r="60" spans="2:9" x14ac:dyDescent="0.25">
      <c r="B60" s="41"/>
      <c r="C60" s="42"/>
      <c r="D60" s="43"/>
      <c r="E60" s="43"/>
      <c r="F60" s="43"/>
      <c r="G60" s="43"/>
      <c r="H60" s="43"/>
      <c r="I60" s="44"/>
    </row>
    <row r="61" spans="2:9" ht="18.75" x14ac:dyDescent="0.3">
      <c r="G61" s="48" t="s">
        <v>29</v>
      </c>
      <c r="H61" s="1">
        <f>SUMIF(I50:I59,"&gt;0",I50:I59)</f>
        <v>5.3380743956817378</v>
      </c>
      <c r="I61" t="s">
        <v>5</v>
      </c>
    </row>
  </sheetData>
  <protectedRanges>
    <protectedRange sqref="C13:H17 C28:H32 E6:G12 E21:F27" name="Диапазон2_3"/>
    <protectedRange sqref="C6:C12" name="Диапазон2_3_2"/>
    <protectedRange sqref="D6:D12" name="Диапазон2_3_3"/>
    <protectedRange sqref="H6:H12" name="Диапазон2_3_4"/>
    <protectedRange sqref="C24:C27" name="Диапазон2_3_5"/>
    <protectedRange sqref="D21:D27" name="Диапазон2_3_6"/>
    <protectedRange sqref="G21:G27" name="Диапазон2_3_1"/>
    <protectedRange sqref="H21:H27" name="Диапазон2_3_7"/>
    <protectedRange sqref="C21:C23" name="Диапазон2_3_5_1"/>
  </protectedRanges>
  <mergeCells count="10">
    <mergeCell ref="B48:B49"/>
    <mergeCell ref="C48:C49"/>
    <mergeCell ref="D48:E48"/>
    <mergeCell ref="F48:F49"/>
    <mergeCell ref="G48:G49"/>
    <mergeCell ref="H48:H49"/>
    <mergeCell ref="I48:I49"/>
    <mergeCell ref="C50:C59"/>
    <mergeCell ref="F17:G17"/>
    <mergeCell ref="F32:G32"/>
  </mergeCells>
  <pageMargins left="0.25" right="0.25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07.12.15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2017-05-30T13:36:14Z</dcterms:modified>
</cp:coreProperties>
</file>