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иректор\Desktop\БП РЕГИОН\"/>
    </mc:Choice>
  </mc:AlternateContent>
  <bookViews>
    <workbookView xWindow="0" yWindow="0" windowWidth="21600" windowHeight="9165" firstSheet="4" activeTab="7"/>
  </bookViews>
  <sheets>
    <sheet name="Анализ рынка Рязань" sheetId="2" r:id="rId1"/>
    <sheet name="Прибыль" sheetId="1" r:id="rId2"/>
    <sheet name="Инвестиционная программа " sheetId="3" r:id="rId3"/>
    <sheet name="Операционные расходы" sheetId="5" r:id="rId4"/>
    <sheet name="План продаж" sheetId="4" r:id="rId5"/>
    <sheet name="Финансовый план" sheetId="6" r:id="rId6"/>
    <sheet name="Финансовый план 2 год" sheetId="7" r:id="rId7"/>
    <sheet name="Финансовый план 3 год" sheetId="8" r:id="rId8"/>
  </sheets>
  <definedNames>
    <definedName name="_xlnm.Print_Area" localSheetId="2">'Инвестиционная программа '!$A$1:$R$92</definedName>
    <definedName name="_xlnm.Print_Area" localSheetId="3">'Операционные расходы'!$A$1:$R$71</definedName>
    <definedName name="_xlnm.Print_Area" localSheetId="4">'План продаж'!$A$1:$R$82</definedName>
    <definedName name="_xlnm.Print_Area" localSheetId="5">'Финансовый план'!$A$1:$O$40</definedName>
    <definedName name="_xlnm.Print_Area" localSheetId="6">'Финансовый план 2 год'!$A$1:$O$40</definedName>
    <definedName name="_xlnm.Print_Area" localSheetId="7">'Финансовый план 3 год'!$A$1:$O$40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8" l="1"/>
  <c r="I11" i="1" l="1"/>
  <c r="I9" i="1"/>
  <c r="R7" i="1"/>
  <c r="S7" i="1"/>
  <c r="T7" i="1"/>
  <c r="U7" i="1"/>
  <c r="V7" i="1"/>
  <c r="W7" i="1"/>
  <c r="X7" i="1"/>
  <c r="Y7" i="1"/>
  <c r="F38" i="8" l="1"/>
  <c r="G38" i="8"/>
  <c r="H38" i="8"/>
  <c r="I38" i="8"/>
  <c r="J38" i="8" s="1"/>
  <c r="K38" i="8" s="1"/>
  <c r="L38" i="8" s="1"/>
  <c r="M38" i="8" s="1"/>
  <c r="N38" i="8" s="1"/>
  <c r="O38" i="8" s="1"/>
  <c r="E38" i="8"/>
  <c r="D38" i="8"/>
  <c r="D27" i="8"/>
  <c r="D27" i="7"/>
  <c r="D38" i="7"/>
  <c r="E38" i="7" s="1"/>
  <c r="F38" i="7" s="1"/>
  <c r="G38" i="7" s="1"/>
  <c r="H38" i="7" s="1"/>
  <c r="I38" i="7" s="1"/>
  <c r="J38" i="7" s="1"/>
  <c r="K38" i="7" s="1"/>
  <c r="L38" i="7" s="1"/>
  <c r="M38" i="7" s="1"/>
  <c r="N38" i="7" s="1"/>
  <c r="O38" i="7" s="1"/>
  <c r="O38" i="6"/>
  <c r="N38" i="6"/>
  <c r="M38" i="6"/>
  <c r="L38" i="6"/>
  <c r="K38" i="6"/>
  <c r="J38" i="6"/>
  <c r="I38" i="6"/>
  <c r="H38" i="6"/>
  <c r="G38" i="6"/>
  <c r="F38" i="6"/>
  <c r="E38" i="6"/>
  <c r="D38" i="6"/>
  <c r="E54" i="5"/>
  <c r="E60" i="5" s="1"/>
  <c r="E61" i="5" s="1"/>
  <c r="E37" i="8"/>
  <c r="O36" i="8"/>
  <c r="N36" i="8"/>
  <c r="M36" i="8"/>
  <c r="L36" i="8"/>
  <c r="K36" i="8"/>
  <c r="J36" i="8"/>
  <c r="I36" i="8"/>
  <c r="H36" i="8"/>
  <c r="G36" i="8"/>
  <c r="F36" i="8"/>
  <c r="E36" i="8"/>
  <c r="D36" i="8"/>
  <c r="O35" i="8"/>
  <c r="N35" i="8"/>
  <c r="M35" i="8"/>
  <c r="L35" i="8"/>
  <c r="K35" i="8"/>
  <c r="J35" i="8"/>
  <c r="I35" i="8"/>
  <c r="H35" i="8"/>
  <c r="G35" i="8"/>
  <c r="F35" i="8"/>
  <c r="E35" i="8"/>
  <c r="D35" i="8"/>
  <c r="O34" i="8"/>
  <c r="N34" i="8"/>
  <c r="M34" i="8"/>
  <c r="L34" i="8"/>
  <c r="K34" i="8"/>
  <c r="J34" i="8"/>
  <c r="I34" i="8"/>
  <c r="H34" i="8"/>
  <c r="G34" i="8"/>
  <c r="F34" i="8"/>
  <c r="E34" i="8"/>
  <c r="D34" i="8"/>
  <c r="O33" i="8"/>
  <c r="N33" i="8"/>
  <c r="M33" i="8"/>
  <c r="L33" i="8"/>
  <c r="K33" i="8"/>
  <c r="J33" i="8"/>
  <c r="I33" i="8"/>
  <c r="H33" i="8"/>
  <c r="G33" i="8"/>
  <c r="F33" i="8"/>
  <c r="E33" i="8"/>
  <c r="D33" i="8"/>
  <c r="O32" i="8"/>
  <c r="N32" i="8"/>
  <c r="M32" i="8"/>
  <c r="L32" i="8"/>
  <c r="K32" i="8"/>
  <c r="J32" i="8"/>
  <c r="I32" i="8"/>
  <c r="H32" i="8"/>
  <c r="G32" i="8"/>
  <c r="F32" i="8"/>
  <c r="E32" i="8"/>
  <c r="D32" i="8"/>
  <c r="O31" i="8"/>
  <c r="N31" i="8"/>
  <c r="M31" i="8"/>
  <c r="L31" i="8"/>
  <c r="K31" i="8"/>
  <c r="J31" i="8"/>
  <c r="I31" i="8"/>
  <c r="H31" i="8"/>
  <c r="G31" i="8"/>
  <c r="F31" i="8"/>
  <c r="E31" i="8"/>
  <c r="D31" i="8"/>
  <c r="O30" i="8"/>
  <c r="N30" i="8"/>
  <c r="M30" i="8"/>
  <c r="L30" i="8"/>
  <c r="K30" i="8"/>
  <c r="J30" i="8"/>
  <c r="I30" i="8"/>
  <c r="H30" i="8"/>
  <c r="G30" i="8"/>
  <c r="F30" i="8"/>
  <c r="E30" i="8"/>
  <c r="D30" i="8"/>
  <c r="O29" i="8"/>
  <c r="N29" i="8"/>
  <c r="M29" i="8"/>
  <c r="L29" i="8"/>
  <c r="K29" i="8"/>
  <c r="J29" i="8"/>
  <c r="I29" i="8"/>
  <c r="H29" i="8"/>
  <c r="G29" i="8"/>
  <c r="F29" i="8"/>
  <c r="E29" i="8"/>
  <c r="D29" i="8"/>
  <c r="O28" i="8"/>
  <c r="N28" i="8"/>
  <c r="M28" i="8"/>
  <c r="L28" i="8"/>
  <c r="K28" i="8"/>
  <c r="J28" i="8"/>
  <c r="I28" i="8"/>
  <c r="H28" i="8"/>
  <c r="G28" i="8"/>
  <c r="F28" i="8"/>
  <c r="E28" i="8"/>
  <c r="D28" i="8"/>
  <c r="O27" i="8"/>
  <c r="N27" i="8"/>
  <c r="M27" i="8"/>
  <c r="L27" i="8"/>
  <c r="K27" i="8"/>
  <c r="J27" i="8"/>
  <c r="I27" i="8"/>
  <c r="H27" i="8"/>
  <c r="G27" i="8"/>
  <c r="F27" i="8"/>
  <c r="E27" i="8"/>
  <c r="O26" i="8"/>
  <c r="O37" i="8" s="1"/>
  <c r="N26" i="8"/>
  <c r="M26" i="8"/>
  <c r="L26" i="8"/>
  <c r="K26" i="8"/>
  <c r="J26" i="8"/>
  <c r="I26" i="8"/>
  <c r="I37" i="8" s="1"/>
  <c r="H26" i="8"/>
  <c r="H37" i="8" s="1"/>
  <c r="G26" i="8"/>
  <c r="F26" i="8"/>
  <c r="E26" i="8"/>
  <c r="D26" i="8"/>
  <c r="D37" i="8" s="1"/>
  <c r="O15" i="8"/>
  <c r="N15" i="8"/>
  <c r="N37" i="8" s="1"/>
  <c r="M15" i="8"/>
  <c r="M37" i="8" s="1"/>
  <c r="L15" i="8"/>
  <c r="L37" i="8" s="1"/>
  <c r="K15" i="8"/>
  <c r="K37" i="8" s="1"/>
  <c r="J15" i="8"/>
  <c r="J37" i="8" s="1"/>
  <c r="I15" i="8"/>
  <c r="H15" i="8"/>
  <c r="G15" i="8"/>
  <c r="G37" i="8" s="1"/>
  <c r="F15" i="8"/>
  <c r="F37" i="8" s="1"/>
  <c r="E15" i="8"/>
  <c r="D15" i="8"/>
  <c r="O36" i="7"/>
  <c r="N36" i="7"/>
  <c r="O35" i="7"/>
  <c r="N35" i="7"/>
  <c r="O34" i="7"/>
  <c r="N34" i="7"/>
  <c r="O33" i="7"/>
  <c r="N33" i="7"/>
  <c r="O32" i="7"/>
  <c r="N32" i="7"/>
  <c r="O31" i="7"/>
  <c r="N31" i="7"/>
  <c r="O30" i="7"/>
  <c r="N30" i="7"/>
  <c r="O29" i="7"/>
  <c r="N29" i="7"/>
  <c r="O28" i="7"/>
  <c r="N28" i="7"/>
  <c r="J28" i="7"/>
  <c r="O27" i="7"/>
  <c r="N27" i="7"/>
  <c r="J27" i="7"/>
  <c r="F27" i="7"/>
  <c r="O26" i="7"/>
  <c r="N26" i="7"/>
  <c r="O15" i="7"/>
  <c r="O37" i="7" s="1"/>
  <c r="N15" i="7"/>
  <c r="N37" i="7" s="1"/>
  <c r="M15" i="7"/>
  <c r="L15" i="7"/>
  <c r="K15" i="7"/>
  <c r="J15" i="7"/>
  <c r="I15" i="7"/>
  <c r="H15" i="7"/>
  <c r="G15" i="7"/>
  <c r="F15" i="7"/>
  <c r="E15" i="7"/>
  <c r="D15" i="7"/>
  <c r="L27" i="6"/>
  <c r="M27" i="6"/>
  <c r="N27" i="6"/>
  <c r="O27" i="6"/>
  <c r="L28" i="6"/>
  <c r="M28" i="6"/>
  <c r="N28" i="6"/>
  <c r="O28" i="6"/>
  <c r="L29" i="6"/>
  <c r="M29" i="6"/>
  <c r="N29" i="6"/>
  <c r="O29" i="6"/>
  <c r="L30" i="6"/>
  <c r="M30" i="6"/>
  <c r="N30" i="6"/>
  <c r="O30" i="6"/>
  <c r="L31" i="6"/>
  <c r="M31" i="6"/>
  <c r="N31" i="6"/>
  <c r="O31" i="6"/>
  <c r="L32" i="6"/>
  <c r="M32" i="6"/>
  <c r="N32" i="6"/>
  <c r="O32" i="6"/>
  <c r="L33" i="6"/>
  <c r="M33" i="6"/>
  <c r="N33" i="6"/>
  <c r="O33" i="6"/>
  <c r="L34" i="6"/>
  <c r="M34" i="6"/>
  <c r="N34" i="6"/>
  <c r="O34" i="6"/>
  <c r="L35" i="6"/>
  <c r="M35" i="6"/>
  <c r="N35" i="6"/>
  <c r="O35" i="6"/>
  <c r="L36" i="6"/>
  <c r="M36" i="6"/>
  <c r="N36" i="6"/>
  <c r="O36" i="6"/>
  <c r="J27" i="6"/>
  <c r="K27" i="6"/>
  <c r="J28" i="6"/>
  <c r="K28" i="6"/>
  <c r="J29" i="6"/>
  <c r="K29" i="6"/>
  <c r="J30" i="6"/>
  <c r="K30" i="6"/>
  <c r="J31" i="6"/>
  <c r="K31" i="6"/>
  <c r="J32" i="6"/>
  <c r="K32" i="6"/>
  <c r="J33" i="6"/>
  <c r="K33" i="6"/>
  <c r="J34" i="6"/>
  <c r="K34" i="6"/>
  <c r="J35" i="6"/>
  <c r="K35" i="6"/>
  <c r="J36" i="6"/>
  <c r="K36" i="6"/>
  <c r="J37" i="6"/>
  <c r="I28" i="6"/>
  <c r="I29" i="6"/>
  <c r="I30" i="6"/>
  <c r="I31" i="6"/>
  <c r="I32" i="6"/>
  <c r="I33" i="6"/>
  <c r="I34" i="6"/>
  <c r="I35" i="6"/>
  <c r="I36" i="6"/>
  <c r="I27" i="6"/>
  <c r="H28" i="6"/>
  <c r="H29" i="6"/>
  <c r="H30" i="6"/>
  <c r="H31" i="6"/>
  <c r="H32" i="6"/>
  <c r="H33" i="6"/>
  <c r="H34" i="6"/>
  <c r="H35" i="6"/>
  <c r="H36" i="6"/>
  <c r="H27" i="6"/>
  <c r="G28" i="6"/>
  <c r="G29" i="6"/>
  <c r="G30" i="6"/>
  <c r="G31" i="6"/>
  <c r="G32" i="6"/>
  <c r="G33" i="6"/>
  <c r="G34" i="6"/>
  <c r="G35" i="6"/>
  <c r="G36" i="6"/>
  <c r="G27" i="6"/>
  <c r="F28" i="6"/>
  <c r="F29" i="6"/>
  <c r="F30" i="6"/>
  <c r="F31" i="6"/>
  <c r="F32" i="6"/>
  <c r="F33" i="6"/>
  <c r="F34" i="6"/>
  <c r="F35" i="6"/>
  <c r="F36" i="6"/>
  <c r="F37" i="6"/>
  <c r="F27" i="6"/>
  <c r="E28" i="6"/>
  <c r="E29" i="6"/>
  <c r="E30" i="6"/>
  <c r="E31" i="6"/>
  <c r="E32" i="6"/>
  <c r="E33" i="6"/>
  <c r="E34" i="6"/>
  <c r="E35" i="6"/>
  <c r="E36" i="6"/>
  <c r="E27" i="6"/>
  <c r="D32" i="6"/>
  <c r="D33" i="6"/>
  <c r="D34" i="6"/>
  <c r="D35" i="6"/>
  <c r="D36" i="6"/>
  <c r="D29" i="6"/>
  <c r="D30" i="6"/>
  <c r="D31" i="6"/>
  <c r="D28" i="6"/>
  <c r="F26" i="6"/>
  <c r="G26" i="6"/>
  <c r="H26" i="6"/>
  <c r="I26" i="6"/>
  <c r="I37" i="6" s="1"/>
  <c r="J26" i="6"/>
  <c r="K26" i="6"/>
  <c r="L26" i="6"/>
  <c r="L37" i="6" s="1"/>
  <c r="M26" i="6"/>
  <c r="M37" i="6" s="1"/>
  <c r="N26" i="6"/>
  <c r="O26" i="6"/>
  <c r="E26" i="6"/>
  <c r="D26" i="6"/>
  <c r="E15" i="6"/>
  <c r="E37" i="6" s="1"/>
  <c r="F15" i="6"/>
  <c r="G15" i="6"/>
  <c r="G37" i="6" s="1"/>
  <c r="H15" i="6"/>
  <c r="H37" i="6" s="1"/>
  <c r="I15" i="6"/>
  <c r="J15" i="6"/>
  <c r="K15" i="6"/>
  <c r="K37" i="6" s="1"/>
  <c r="L15" i="6"/>
  <c r="M15" i="6"/>
  <c r="N15" i="6"/>
  <c r="N37" i="6" s="1"/>
  <c r="O15" i="6"/>
  <c r="O37" i="6" s="1"/>
  <c r="D15" i="6"/>
  <c r="F61" i="5"/>
  <c r="G61" i="5"/>
  <c r="H61" i="5"/>
  <c r="I61" i="5"/>
  <c r="J61" i="5"/>
  <c r="K61" i="5"/>
  <c r="L61" i="5"/>
  <c r="M61" i="5"/>
  <c r="E58" i="5"/>
  <c r="D61" i="5"/>
  <c r="F60" i="5"/>
  <c r="G60" i="5"/>
  <c r="H60" i="5"/>
  <c r="I60" i="5"/>
  <c r="J60" i="5"/>
  <c r="K60" i="5"/>
  <c r="L60" i="5"/>
  <c r="M60" i="5"/>
  <c r="D60" i="5"/>
  <c r="F54" i="5"/>
  <c r="G54" i="5"/>
  <c r="H54" i="5"/>
  <c r="I54" i="5"/>
  <c r="J54" i="5"/>
  <c r="K54" i="5"/>
  <c r="L54" i="5"/>
  <c r="M54" i="5"/>
  <c r="D54" i="5"/>
  <c r="E59" i="5"/>
  <c r="F59" i="5"/>
  <c r="G59" i="5"/>
  <c r="H59" i="5"/>
  <c r="I59" i="5"/>
  <c r="J59" i="5"/>
  <c r="K59" i="5"/>
  <c r="L59" i="5"/>
  <c r="M59" i="5"/>
  <c r="D59" i="5"/>
  <c r="F58" i="5"/>
  <c r="G58" i="5"/>
  <c r="H58" i="5"/>
  <c r="I58" i="5"/>
  <c r="J58" i="5"/>
  <c r="K58" i="5"/>
  <c r="L58" i="5"/>
  <c r="M58" i="5"/>
  <c r="D58" i="5"/>
  <c r="M68" i="5"/>
  <c r="E70" i="4"/>
  <c r="G78" i="4"/>
  <c r="G77" i="4"/>
  <c r="G76" i="4"/>
  <c r="G75" i="4"/>
  <c r="G74" i="4"/>
  <c r="G73" i="4"/>
  <c r="G71" i="4"/>
  <c r="G70" i="4"/>
  <c r="G69" i="4"/>
  <c r="E73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C64" i="4"/>
  <c r="Q51" i="4"/>
  <c r="M51" i="4"/>
  <c r="I51" i="4"/>
  <c r="E51" i="4"/>
  <c r="E78" i="4"/>
  <c r="E77" i="4"/>
  <c r="E76" i="4"/>
  <c r="E75" i="4"/>
  <c r="E74" i="4"/>
  <c r="E72" i="4"/>
  <c r="G72" i="4" s="1"/>
  <c r="E71" i="4"/>
  <c r="E69" i="4"/>
  <c r="M35" i="4"/>
  <c r="P51" i="4"/>
  <c r="O51" i="4"/>
  <c r="N51" i="4"/>
  <c r="L51" i="4"/>
  <c r="K51" i="4"/>
  <c r="J51" i="4"/>
  <c r="H51" i="4"/>
  <c r="G51" i="4"/>
  <c r="F51" i="4"/>
  <c r="D51" i="4"/>
  <c r="C51" i="4"/>
  <c r="C72" i="4"/>
  <c r="C71" i="4"/>
  <c r="C70" i="4"/>
  <c r="C69" i="4"/>
  <c r="C73" i="4"/>
  <c r="C74" i="4"/>
  <c r="B51" i="5"/>
  <c r="E44" i="5"/>
  <c r="F44" i="5"/>
  <c r="G44" i="5"/>
  <c r="H44" i="5"/>
  <c r="I44" i="5"/>
  <c r="J44" i="5"/>
  <c r="K44" i="5"/>
  <c r="L44" i="5"/>
  <c r="M44" i="5"/>
  <c r="D44" i="5"/>
  <c r="H87" i="3"/>
  <c r="L87" i="3"/>
  <c r="P87" i="3"/>
  <c r="H45" i="3"/>
  <c r="I45" i="3"/>
  <c r="G87" i="3" s="1"/>
  <c r="J45" i="3"/>
  <c r="K45" i="3"/>
  <c r="L45" i="3"/>
  <c r="J87" i="3" s="1"/>
  <c r="M45" i="3"/>
  <c r="K87" i="3" s="1"/>
  <c r="N45" i="3"/>
  <c r="O45" i="3"/>
  <c r="M87" i="3" s="1"/>
  <c r="P45" i="3"/>
  <c r="N87" i="3" s="1"/>
  <c r="Q45" i="3"/>
  <c r="R45" i="3"/>
  <c r="G45" i="3"/>
  <c r="E87" i="3" s="1"/>
  <c r="H77" i="3"/>
  <c r="F87" i="3" s="1"/>
  <c r="I77" i="3"/>
  <c r="J77" i="3"/>
  <c r="K77" i="3"/>
  <c r="I87" i="3" s="1"/>
  <c r="L77" i="3"/>
  <c r="M77" i="3"/>
  <c r="N77" i="3"/>
  <c r="O77" i="3"/>
  <c r="P77" i="3"/>
  <c r="Q77" i="3"/>
  <c r="O87" i="3" s="1"/>
  <c r="R77" i="3"/>
  <c r="G77" i="3"/>
  <c r="E16" i="3"/>
  <c r="E26" i="5"/>
  <c r="E31" i="5" s="1"/>
  <c r="F26" i="5"/>
  <c r="F31" i="5" s="1"/>
  <c r="G26" i="5"/>
  <c r="G31" i="5" s="1"/>
  <c r="H26" i="5"/>
  <c r="H31" i="5" s="1"/>
  <c r="I26" i="5"/>
  <c r="I31" i="5" s="1"/>
  <c r="J26" i="5"/>
  <c r="J31" i="5" s="1"/>
  <c r="K26" i="5"/>
  <c r="K31" i="5" s="1"/>
  <c r="L26" i="5"/>
  <c r="L31" i="5" s="1"/>
  <c r="M26" i="5"/>
  <c r="M31" i="5" s="1"/>
  <c r="D26" i="5"/>
  <c r="D31" i="5" s="1"/>
  <c r="O16" i="5"/>
  <c r="N18" i="5"/>
  <c r="M18" i="5"/>
  <c r="C77" i="4"/>
  <c r="C76" i="4"/>
  <c r="C75" i="4"/>
  <c r="O11" i="5"/>
  <c r="O12" i="5"/>
  <c r="O13" i="5"/>
  <c r="O14" i="5"/>
  <c r="O15" i="5"/>
  <c r="O9" i="5"/>
  <c r="O10" i="5"/>
  <c r="O8" i="5"/>
  <c r="G19" i="5"/>
  <c r="F19" i="5"/>
  <c r="E19" i="5"/>
  <c r="D35" i="4"/>
  <c r="E35" i="4"/>
  <c r="F35" i="4"/>
  <c r="G35" i="4"/>
  <c r="H35" i="4"/>
  <c r="I35" i="4"/>
  <c r="J35" i="4"/>
  <c r="K35" i="4"/>
  <c r="L35" i="4"/>
  <c r="N35" i="4"/>
  <c r="O35" i="4"/>
  <c r="P35" i="4"/>
  <c r="Q35" i="4"/>
  <c r="C35" i="4"/>
  <c r="G79" i="4" l="1"/>
  <c r="F29" i="7"/>
  <c r="G27" i="7"/>
  <c r="K27" i="7"/>
  <c r="F28" i="7"/>
  <c r="H27" i="7"/>
  <c r="K29" i="7"/>
  <c r="L27" i="7"/>
  <c r="E27" i="7"/>
  <c r="I27" i="7"/>
  <c r="M27" i="7"/>
  <c r="D37" i="6"/>
  <c r="D65" i="5"/>
  <c r="D66" i="5"/>
  <c r="M66" i="5" s="1"/>
  <c r="E79" i="4"/>
  <c r="C79" i="4"/>
  <c r="O18" i="5"/>
  <c r="O19" i="5" s="1"/>
  <c r="M19" i="5"/>
  <c r="N19" i="5"/>
  <c r="B52" i="5"/>
  <c r="B53" i="5" s="1"/>
  <c r="B37" i="5"/>
  <c r="B38" i="5" s="1"/>
  <c r="B24" i="5"/>
  <c r="B25" i="5" s="1"/>
  <c r="B26" i="5" s="1"/>
  <c r="B27" i="5" s="1"/>
  <c r="B28" i="5" s="1"/>
  <c r="B29" i="5" s="1"/>
  <c r="B30" i="5" s="1"/>
  <c r="G29" i="7" l="1"/>
  <c r="F30" i="7"/>
  <c r="K28" i="7"/>
  <c r="G28" i="7"/>
  <c r="M29" i="7"/>
  <c r="J31" i="7"/>
  <c r="L29" i="7"/>
  <c r="I28" i="7"/>
  <c r="G30" i="7"/>
  <c r="F31" i="7"/>
  <c r="L28" i="7"/>
  <c r="D28" i="7"/>
  <c r="E28" i="7"/>
  <c r="H28" i="7"/>
  <c r="M28" i="7"/>
  <c r="D29" i="7"/>
  <c r="K30" i="7"/>
  <c r="J30" i="7"/>
  <c r="J29" i="7"/>
  <c r="M65" i="5"/>
  <c r="B39" i="5"/>
  <c r="G33" i="7" l="1"/>
  <c r="E30" i="7"/>
  <c r="F32" i="7"/>
  <c r="K31" i="7"/>
  <c r="M30" i="7"/>
  <c r="H29" i="7"/>
  <c r="J32" i="7"/>
  <c r="D30" i="7"/>
  <c r="G32" i="7"/>
  <c r="I30" i="7"/>
  <c r="E29" i="7"/>
  <c r="G34" i="7"/>
  <c r="G31" i="7"/>
  <c r="I29" i="7"/>
  <c r="B40" i="5"/>
  <c r="B41" i="5" s="1"/>
  <c r="B42" i="5" s="1"/>
  <c r="B43" i="5" s="1"/>
  <c r="Q87" i="3"/>
  <c r="D88" i="3"/>
  <c r="F69" i="3"/>
  <c r="F53" i="3"/>
  <c r="F63" i="3"/>
  <c r="F38" i="3"/>
  <c r="F34" i="3"/>
  <c r="F45" i="3" s="1"/>
  <c r="F29" i="3"/>
  <c r="F24" i="3"/>
  <c r="F77" i="3" s="1"/>
  <c r="L30" i="7" l="1"/>
  <c r="J34" i="7"/>
  <c r="K34" i="7"/>
  <c r="J35" i="7"/>
  <c r="K32" i="7"/>
  <c r="I32" i="7"/>
  <c r="F33" i="7"/>
  <c r="J33" i="7"/>
  <c r="F34" i="7"/>
  <c r="M31" i="7"/>
  <c r="I31" i="7"/>
  <c r="E32" i="7"/>
  <c r="E31" i="7"/>
  <c r="H30" i="7"/>
  <c r="C22" i="2"/>
  <c r="D18" i="2"/>
  <c r="D20" i="2"/>
  <c r="D19" i="2"/>
  <c r="F22" i="2"/>
  <c r="D22" i="2"/>
  <c r="F37" i="2"/>
  <c r="E12" i="2"/>
  <c r="E22" i="2"/>
  <c r="D12" i="2"/>
  <c r="C12" i="2"/>
  <c r="G35" i="7" l="1"/>
  <c r="I33" i="7"/>
  <c r="D31" i="7"/>
  <c r="I35" i="7"/>
  <c r="I34" i="7"/>
  <c r="E34" i="7"/>
  <c r="L31" i="7"/>
  <c r="D32" i="7"/>
  <c r="E33" i="7"/>
  <c r="J36" i="7"/>
  <c r="H32" i="7"/>
  <c r="L32" i="7"/>
  <c r="K35" i="7"/>
  <c r="H31" i="7"/>
  <c r="M32" i="7"/>
  <c r="K33" i="7"/>
  <c r="K36" i="7"/>
  <c r="F35" i="7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B7" i="1"/>
  <c r="C7" i="1"/>
  <c r="H34" i="7" l="1"/>
  <c r="D33" i="7"/>
  <c r="L34" i="7"/>
  <c r="J26" i="7"/>
  <c r="J37" i="7" s="1"/>
  <c r="E35" i="7"/>
  <c r="G36" i="7"/>
  <c r="G26" i="7"/>
  <c r="G37" i="7" s="1"/>
  <c r="M35" i="7"/>
  <c r="K26" i="7"/>
  <c r="K37" i="7" s="1"/>
  <c r="H33" i="7"/>
  <c r="L33" i="7"/>
  <c r="M33" i="7"/>
  <c r="M34" i="7"/>
  <c r="F36" i="7"/>
  <c r="F26" i="7"/>
  <c r="F37" i="7" s="1"/>
  <c r="I36" i="7" l="1"/>
  <c r="I26" i="7"/>
  <c r="I37" i="7" s="1"/>
  <c r="L35" i="7"/>
  <c r="H35" i="7"/>
  <c r="E36" i="7"/>
  <c r="E26" i="7"/>
  <c r="E37" i="7" s="1"/>
  <c r="H36" i="7"/>
  <c r="D34" i="7" l="1"/>
  <c r="D35" i="7"/>
  <c r="D36" i="7"/>
  <c r="D26" i="7"/>
  <c r="D37" i="7" s="1"/>
  <c r="L36" i="7"/>
  <c r="M36" i="7"/>
  <c r="M26" i="7"/>
  <c r="M37" i="7" s="1"/>
  <c r="H26" i="7"/>
  <c r="H37" i="7" s="1"/>
  <c r="D67" i="5"/>
  <c r="D68" i="5" s="1"/>
  <c r="M67" i="5" l="1"/>
  <c r="L26" i="7"/>
  <c r="L37" i="7" s="1"/>
</calcChain>
</file>

<file path=xl/sharedStrings.xml><?xml version="1.0" encoding="utf-8"?>
<sst xmlns="http://schemas.openxmlformats.org/spreadsheetml/2006/main" count="647" uniqueCount="352">
  <si>
    <t xml:space="preserve">Чилим </t>
  </si>
  <si>
    <t>Чилим2</t>
  </si>
  <si>
    <t xml:space="preserve">Сикера </t>
  </si>
  <si>
    <t>выручка</t>
  </si>
  <si>
    <t>прибыль</t>
  </si>
  <si>
    <t xml:space="preserve">выручка </t>
  </si>
  <si>
    <t>(-92054)</t>
  </si>
  <si>
    <t xml:space="preserve">прибыль </t>
  </si>
  <si>
    <t>Итого</t>
  </si>
  <si>
    <t>12. Спрос на услуги</t>
  </si>
  <si>
    <t xml:space="preserve">Потребительские группы в локации </t>
  </si>
  <si>
    <t>Группы</t>
  </si>
  <si>
    <t>Численность</t>
  </si>
  <si>
    <t>Доля</t>
  </si>
  <si>
    <t>Средний уровень доходов</t>
  </si>
  <si>
    <t xml:space="preserve">чел. </t>
  </si>
  <si>
    <t>%</t>
  </si>
  <si>
    <t>тыс. руб.</t>
  </si>
  <si>
    <t>Группа клиентов 1(21-25 лет )</t>
  </si>
  <si>
    <t>Группа клиентов 2(25-35)</t>
  </si>
  <si>
    <t>Группа клиентов 3 (36-45)</t>
  </si>
  <si>
    <t>…</t>
  </si>
  <si>
    <t xml:space="preserve">ВСЕГО </t>
  </si>
  <si>
    <t>Группа клиентов 1</t>
  </si>
  <si>
    <t>Группа клиентов 2</t>
  </si>
  <si>
    <t>Группа клиентов 3</t>
  </si>
  <si>
    <t>Клиенты точки продаж</t>
  </si>
  <si>
    <t>Клиенты</t>
  </si>
  <si>
    <t>Среднее количество потребителей</t>
  </si>
  <si>
    <t>Средний чек</t>
  </si>
  <si>
    <t>чел. в день</t>
  </si>
  <si>
    <t>чел. в год</t>
  </si>
  <si>
    <t>руб.</t>
  </si>
  <si>
    <t>млн. руб. в год</t>
  </si>
  <si>
    <t>13. Конкурентная среда</t>
  </si>
  <si>
    <t>Точки общественного питания</t>
  </si>
  <si>
    <t xml:space="preserve">Адрес в </t>
  </si>
  <si>
    <t>Расстояние от потенциального места, метров</t>
  </si>
  <si>
    <t>Время работы</t>
  </si>
  <si>
    <t>Оценка посещаемости</t>
  </si>
  <si>
    <t>Оценка объема выручки в год</t>
  </si>
  <si>
    <t>Статус конкуренции</t>
  </si>
  <si>
    <t>г. Рязань:</t>
  </si>
  <si>
    <t>Бар "Елки"</t>
  </si>
  <si>
    <t xml:space="preserve"> Рязань, ул. Ленина, 9, ТЦ Аркада, эт. 2</t>
  </si>
  <si>
    <t>2 км</t>
  </si>
  <si>
    <t>Кафе " Чулан"</t>
  </si>
  <si>
    <t>Россия, Рязань, Мюнстерская улица, 8</t>
  </si>
  <si>
    <t>1 км</t>
  </si>
  <si>
    <t>24 ч</t>
  </si>
  <si>
    <t xml:space="preserve">Устрицы и танцы </t>
  </si>
  <si>
    <t>Джин милл</t>
  </si>
  <si>
    <t xml:space="preserve">Оли Рум </t>
  </si>
  <si>
    <t xml:space="preserve">Не виновных нет </t>
  </si>
  <si>
    <t xml:space="preserve">Золотая шпора </t>
  </si>
  <si>
    <t>Пишем</t>
  </si>
  <si>
    <t>Чел . В групах VK\FC\INST\</t>
  </si>
  <si>
    <t>5400\72\13 000</t>
  </si>
  <si>
    <t>Маркетинговая активность (0-10)</t>
  </si>
  <si>
    <t>7600\32\16000</t>
  </si>
  <si>
    <t xml:space="preserve"> Рязань, Московское шоссе, 21, Премьер, 2 этаж</t>
  </si>
  <si>
    <t>3.8 км</t>
  </si>
  <si>
    <t>вс-чт 12-02           пт-сб 12-05</t>
  </si>
  <si>
    <t>17152\53\11700</t>
  </si>
  <si>
    <t>Рязань, улица Дзержинского, 32</t>
  </si>
  <si>
    <t>2.2 км</t>
  </si>
  <si>
    <t>2000\588\1100</t>
  </si>
  <si>
    <t>Вокзальная улица 6, Россия, Рязань</t>
  </si>
  <si>
    <t xml:space="preserve">пн-чт 12-01           пт 12-06 сб 14-04           вс 14-01        </t>
  </si>
  <si>
    <t>4100\6\11600</t>
  </si>
  <si>
    <t>600\-\1200\</t>
  </si>
  <si>
    <t>12-02</t>
  </si>
  <si>
    <t xml:space="preserve"> Рязань, Московское шоссе, 21, Премьер, 3 этаж</t>
  </si>
  <si>
    <t xml:space="preserve"> Рязань, улица Дзержинского, 5</t>
  </si>
  <si>
    <t>1.6 км</t>
  </si>
  <si>
    <t>вс-чт 13-01           пт-сб 13-06</t>
  </si>
  <si>
    <t>6000\-\6400</t>
  </si>
  <si>
    <t xml:space="preserve"> Рязань, ул. Почтовая 52</t>
  </si>
  <si>
    <t>700 м</t>
  </si>
  <si>
    <t>ВС-чт 11-02           пт-сб 11-06</t>
  </si>
  <si>
    <t>7800\-\4600</t>
  </si>
  <si>
    <t xml:space="preserve">31,2 млн  (15.6 млн, 15.6 млн ) </t>
  </si>
  <si>
    <t xml:space="preserve">39 млн. (13 млн.будни ,26 млн вых.) </t>
  </si>
  <si>
    <r>
      <t>85,8</t>
    </r>
    <r>
      <rPr>
        <sz val="8"/>
        <rFont val="Calibri"/>
        <family val="2"/>
        <charset val="204"/>
      </rPr>
      <t xml:space="preserve">(18.2 млн будни , вых .67,8 ) </t>
    </r>
  </si>
  <si>
    <t>44.2 млн (13 млн. будни , вых 31.2 млн</t>
  </si>
  <si>
    <t>27,56 млн (13 млн будни ,14.56 вых)</t>
  </si>
  <si>
    <t>44 млн.(18млн будни ,26 млн вых)</t>
  </si>
  <si>
    <t>41.6 млн (10,4 млн. будни , вых 31.2 млн</t>
  </si>
  <si>
    <t>49,4млн(13млн.будни вых.36.4млн)</t>
  </si>
  <si>
    <t>362.16млн</t>
  </si>
  <si>
    <t>3.158 млр в год примерный обьем рынка</t>
  </si>
  <si>
    <t>посещений. в год</t>
  </si>
  <si>
    <t xml:space="preserve"> ИТОГО, тыс. рублей</t>
  </si>
  <si>
    <t>Средства соинвесторов</t>
  </si>
  <si>
    <t>Заемные средства Банка</t>
  </si>
  <si>
    <t>Собственные средства</t>
  </si>
  <si>
    <t>Месяц  13</t>
  </si>
  <si>
    <t>Месяц  12</t>
  </si>
  <si>
    <t>Месяц  11</t>
  </si>
  <si>
    <t>Месяц  10</t>
  </si>
  <si>
    <t>Месяц  9</t>
  </si>
  <si>
    <t>Месяц  8</t>
  </si>
  <si>
    <t>Месяц  7</t>
  </si>
  <si>
    <t>Месяц  6</t>
  </si>
  <si>
    <t>Месяц  5</t>
  </si>
  <si>
    <t>Месяц  4</t>
  </si>
  <si>
    <t>Месяц  3</t>
  </si>
  <si>
    <t>Месяц  2</t>
  </si>
  <si>
    <t>Месяц     1</t>
  </si>
  <si>
    <t>График финансирования, тыс. руб.</t>
  </si>
  <si>
    <t>Всего</t>
  </si>
  <si>
    <t>Источники финансирования</t>
  </si>
  <si>
    <t>3. Источники финансирования</t>
  </si>
  <si>
    <t>Месяц 12</t>
  </si>
  <si>
    <t>Месяц 11</t>
  </si>
  <si>
    <t>Месяц 10</t>
  </si>
  <si>
    <t>Месяц 9</t>
  </si>
  <si>
    <t>Месяц 8</t>
  </si>
  <si>
    <t>Месяц 7</t>
  </si>
  <si>
    <t>Месяц 6</t>
  </si>
  <si>
    <t>Месяц 5</t>
  </si>
  <si>
    <t>Месяц 4</t>
  </si>
  <si>
    <t>Месяц 3</t>
  </si>
  <si>
    <t>Месяц 2</t>
  </si>
  <si>
    <t>Месяц 1</t>
  </si>
  <si>
    <t>Всего затрат</t>
  </si>
  <si>
    <t>Цена за единицу</t>
  </si>
  <si>
    <t>Статья инвестиций</t>
  </si>
  <si>
    <t>2. Структура инвестиционных затрат</t>
  </si>
  <si>
    <t>ИТОГО</t>
  </si>
  <si>
    <t>Всего затрат,</t>
  </si>
  <si>
    <t>1. Потребность в финансировании</t>
  </si>
  <si>
    <t xml:space="preserve">Ресторан " Грибы" </t>
  </si>
  <si>
    <t>Кейтеринг</t>
  </si>
  <si>
    <t xml:space="preserve">Фуд Трак </t>
  </si>
  <si>
    <t>Доставка</t>
  </si>
  <si>
    <t xml:space="preserve">НК Современного искусства </t>
  </si>
  <si>
    <t xml:space="preserve">Программа оптимизации АВРОРА </t>
  </si>
  <si>
    <t xml:space="preserve">Филиал "Сикера"  Санкт-Петербург </t>
  </si>
  <si>
    <t xml:space="preserve">Переезд Чайханы </t>
  </si>
  <si>
    <t>10. Сезонность продаж</t>
  </si>
  <si>
    <t>Показатель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</si>
  <si>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</si>
  <si>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</si>
  <si>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</si>
  <si>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</si>
  <si>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</si>
  <si>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</si>
  <si>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</si>
  <si>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</si>
  <si>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</si>
  <si>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</si>
  <si>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</si>
  <si>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</si>
  <si>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Сезонность – доля потребителей по году, %</t>
  </si>
  <si>
    <t>Выручка, тыс. руб.</t>
  </si>
  <si>
    <t>2 год</t>
  </si>
  <si>
    <t xml:space="preserve">Чайхана переезд </t>
  </si>
  <si>
    <t xml:space="preserve">Мебель основные средства </t>
  </si>
  <si>
    <t>Ремонт</t>
  </si>
  <si>
    <t xml:space="preserve">Маркетинг </t>
  </si>
  <si>
    <t>Грибы Ретсоран</t>
  </si>
  <si>
    <t xml:space="preserve">Ремонт </t>
  </si>
  <si>
    <t xml:space="preserve">Дизайн ,маркетинг </t>
  </si>
  <si>
    <t xml:space="preserve">Мебель </t>
  </si>
  <si>
    <t>маркетинг</t>
  </si>
  <si>
    <t>оборудование,основные средства</t>
  </si>
  <si>
    <t xml:space="preserve">АВРОРА  программа автоматизации </t>
  </si>
  <si>
    <t xml:space="preserve">Персонал </t>
  </si>
  <si>
    <t xml:space="preserve">Оборудование </t>
  </si>
  <si>
    <t xml:space="preserve">Програмное обеспечение </t>
  </si>
  <si>
    <t>Ремонт офиса</t>
  </si>
  <si>
    <t>Помещение</t>
  </si>
  <si>
    <t>Основные средства</t>
  </si>
  <si>
    <t xml:space="preserve">Операционные расходы </t>
  </si>
  <si>
    <t>Клуб Современого Искуства (1000 м2)</t>
  </si>
  <si>
    <r>
      <rPr>
        <sz val="12"/>
        <rFont val="Calibri"/>
        <family val="2"/>
        <charset val="204"/>
      </rPr>
      <t>Приложение автоматизация</t>
    </r>
    <r>
      <rPr>
        <b/>
        <sz val="12"/>
        <rFont val="Calibri"/>
        <family val="2"/>
        <charset val="204"/>
      </rPr>
      <t xml:space="preserve"> </t>
    </r>
  </si>
  <si>
    <t xml:space="preserve">Произведения исскуства </t>
  </si>
  <si>
    <t>Фуд трак лизинг ??</t>
  </si>
  <si>
    <t xml:space="preserve">Фуд трак </t>
  </si>
  <si>
    <t>Операционные расходы</t>
  </si>
  <si>
    <t xml:space="preserve">Доставка Еды </t>
  </si>
  <si>
    <t>Автомобиль</t>
  </si>
  <si>
    <t>Филиал Сикеры</t>
  </si>
  <si>
    <t>С повышенным риском</t>
  </si>
  <si>
    <t>о</t>
  </si>
  <si>
    <t>с Активом</t>
  </si>
  <si>
    <t>?</t>
  </si>
  <si>
    <t>Аврора</t>
  </si>
  <si>
    <t>11. График выхода на проектную мощность (тыс.руб)</t>
  </si>
  <si>
    <t xml:space="preserve">Чилим2 (1,2 млн. руб ) </t>
  </si>
  <si>
    <t xml:space="preserve">Доставка (500 000 руб ) </t>
  </si>
  <si>
    <t>Чилим(4000 чел./мес)</t>
  </si>
  <si>
    <t xml:space="preserve">Сикера (1500чел./мес) </t>
  </si>
  <si>
    <t>Грибы(4000 чел./мес)</t>
  </si>
  <si>
    <t>КСИ Мегаполис(15000чел./мес)</t>
  </si>
  <si>
    <t xml:space="preserve">Доставка (500 шт) </t>
  </si>
  <si>
    <t>Кейтеринг (8шт/мес)</t>
  </si>
  <si>
    <t xml:space="preserve">Кейтеринг (2 млн . Руб ) </t>
  </si>
  <si>
    <t xml:space="preserve">Фуд Трак(1.5 млн /мес) </t>
  </si>
  <si>
    <t>Чилим (3млн.руб)ср.чек 750</t>
  </si>
  <si>
    <t>Чилим2(1600 чел./мес)</t>
  </si>
  <si>
    <t>Сикера (700.руб)</t>
  </si>
  <si>
    <t>4. Штатное расписание, ФОТ, отчисления в фонды</t>
  </si>
  <si>
    <t>Штаное расписание</t>
  </si>
  <si>
    <t>Количество</t>
  </si>
  <si>
    <t>ФОТ, тыс. руб. в год</t>
  </si>
  <si>
    <t>ИТОГО ФОТ</t>
  </si>
  <si>
    <t>Расходы</t>
  </si>
  <si>
    <t xml:space="preserve">тыс. руб. /год </t>
  </si>
  <si>
    <t>Производственные расходы</t>
  </si>
  <si>
    <t>Управленческие расходы</t>
  </si>
  <si>
    <t>Коммерческие, внереализационные</t>
  </si>
  <si>
    <t>ИТОГО Операционные расходы</t>
  </si>
  <si>
    <t>Статья расходов</t>
  </si>
  <si>
    <t>Сырье и материалы</t>
  </si>
  <si>
    <t>Транспортировка и хранение</t>
  </si>
  <si>
    <t>Реклама, маркетинг</t>
  </si>
  <si>
    <t>Представительские расходы</t>
  </si>
  <si>
    <t>Коммунальные платежи</t>
  </si>
  <si>
    <t>Прочие расходные материалы</t>
  </si>
  <si>
    <t>Прочие коммерческие расходы</t>
  </si>
  <si>
    <t>Выставки</t>
  </si>
  <si>
    <t>Прочие расходы</t>
  </si>
  <si>
    <t>ВСЕГО Производственные расходы</t>
  </si>
  <si>
    <t>ВСЕГО Управленческие расходы</t>
  </si>
  <si>
    <t>Налоги и сборы</t>
  </si>
  <si>
    <t>ИТОГО Коммерческие и внереализационные</t>
  </si>
  <si>
    <t>Коммерческие и внереализационные</t>
  </si>
  <si>
    <t>Подразделение</t>
  </si>
  <si>
    <t>, тыс. руб. в месяц</t>
  </si>
  <si>
    <t>Грибы</t>
  </si>
  <si>
    <t>КСИ МЕГАПОЛИС</t>
  </si>
  <si>
    <t>Сикера Питер</t>
  </si>
  <si>
    <t xml:space="preserve">Сикера Питер </t>
  </si>
  <si>
    <t xml:space="preserve">Кейтеринг </t>
  </si>
  <si>
    <t xml:space="preserve">Чайхана Чилим 1 </t>
  </si>
  <si>
    <t>Чайхана Чилим2</t>
  </si>
  <si>
    <t xml:space="preserve">БАР МУЗЕЙ Сикера </t>
  </si>
  <si>
    <t xml:space="preserve">БАР МУЗЕЙ Сикера Питер </t>
  </si>
  <si>
    <t xml:space="preserve">Категория ЗП(БЭК ОФИСА  и Управления месячные расходы </t>
  </si>
  <si>
    <t xml:space="preserve">Операционный директор </t>
  </si>
  <si>
    <t xml:space="preserve">Юридический отдел </t>
  </si>
  <si>
    <t>к-во.</t>
  </si>
  <si>
    <t>ФОТ, тыс. руб. в го</t>
  </si>
  <si>
    <t>Маркетолог и отдел маркетинга и рекламы</t>
  </si>
  <si>
    <t>Отдел снабжения</t>
  </si>
  <si>
    <t xml:space="preserve">Отдел контроля качества </t>
  </si>
  <si>
    <t>Ген.директор</t>
  </si>
  <si>
    <t>IТ отдел (АВРОРА)</t>
  </si>
  <si>
    <t>Итого(без IT)</t>
  </si>
  <si>
    <t>Чайхана Чилим 1</t>
  </si>
  <si>
    <t xml:space="preserve">Чайхана Чилим 2 </t>
  </si>
  <si>
    <t>Бар музей СИКЕРА Рязань</t>
  </si>
  <si>
    <t>Ресторан Грибы</t>
  </si>
  <si>
    <t>Фуд трак</t>
  </si>
  <si>
    <t>бар Музей СИКЕРА Питер</t>
  </si>
  <si>
    <t xml:space="preserve">ЧАЙХАНА Чилим1 </t>
  </si>
  <si>
    <t>ЧАЙХАНА Чилим2</t>
  </si>
  <si>
    <t>БАР МУЗЕЙ Сикера Рязань</t>
  </si>
  <si>
    <t xml:space="preserve">Ресторан Грибы </t>
  </si>
  <si>
    <t xml:space="preserve">КСИ Мегаполис </t>
  </si>
  <si>
    <t>Доставка Рязань</t>
  </si>
  <si>
    <t>БАР музей Сикера Питер</t>
  </si>
  <si>
    <t xml:space="preserve">Аврора </t>
  </si>
  <si>
    <t xml:space="preserve">1 год(не полный) </t>
  </si>
  <si>
    <t xml:space="preserve">HR отдел </t>
  </si>
  <si>
    <t xml:space="preserve">Заработная плата </t>
  </si>
  <si>
    <t xml:space="preserve">Налоги на ФОТ </t>
  </si>
  <si>
    <t xml:space="preserve">Амортизация ,ремонт </t>
  </si>
  <si>
    <t>Заработная плата бэк офиса</t>
  </si>
  <si>
    <t>Налоги на ФОТ бэк офиса</t>
  </si>
  <si>
    <t xml:space="preserve">Финансовый директор(бух.) отдел </t>
  </si>
  <si>
    <t>Коммунальные платежи на здания  бэк офиса+ аренда</t>
  </si>
  <si>
    <t xml:space="preserve">Бэк Офис </t>
  </si>
  <si>
    <t>Бэк офис</t>
  </si>
  <si>
    <t>Месяц  14</t>
  </si>
  <si>
    <t>Концелярия</t>
  </si>
  <si>
    <t>Интернет связь</t>
  </si>
  <si>
    <t>Охрана</t>
  </si>
  <si>
    <t>КСИ Мегаполис (10 млн . Руб)</t>
  </si>
  <si>
    <t xml:space="preserve">Фуд Трак (1.5 млн.руб ) </t>
  </si>
  <si>
    <t xml:space="preserve">Сикера Питер 4.5 млн ) </t>
  </si>
  <si>
    <t>Аврора ( 1.5 млн .)с 2 года</t>
  </si>
  <si>
    <t>Грибы (3.5 млн.руб)</t>
  </si>
  <si>
    <t xml:space="preserve">Сикера Сочи </t>
  </si>
  <si>
    <t xml:space="preserve">Мегаполис Сочи </t>
  </si>
  <si>
    <t>1 месяц</t>
  </si>
  <si>
    <t xml:space="preserve">Чайхана Чилим </t>
  </si>
  <si>
    <t xml:space="preserve">Чайхана Чилим2 </t>
  </si>
  <si>
    <t xml:space="preserve">БАР МузейСикера </t>
  </si>
  <si>
    <t xml:space="preserve">Доставка </t>
  </si>
  <si>
    <t>КСИ МЕГАПОЛИС Севастополь -Ялта</t>
  </si>
  <si>
    <t>Сикера Севастополь-Ялта</t>
  </si>
  <si>
    <t>3год</t>
  </si>
  <si>
    <t>12. План продаж за год (год считается с января и учетом роста рынка и ставки рефенансирования +10 % в год с 3 года  )</t>
  </si>
  <si>
    <t>5. Производственные расходы ср.месячный, тыс. руб.*</t>
  </si>
  <si>
    <t>6. Управленческие расходы ср.месячный, тыс. руб.*</t>
  </si>
  <si>
    <t>7. Коммерческие и внереализационные расходы ср. месячно, тыс. руб.*</t>
  </si>
  <si>
    <t>8. Итого операционные расходы в  месяц, тыс. руб.*</t>
  </si>
  <si>
    <t>9. Годовые операционные расходы*</t>
  </si>
  <si>
    <t>Денежный поток, тыс. руб.</t>
  </si>
  <si>
    <t>Чистая прибыль ("+" прибыль, "-" убыток)</t>
  </si>
  <si>
    <t xml:space="preserve">Выручка от операционной деятельности </t>
  </si>
  <si>
    <t xml:space="preserve">Итого </t>
  </si>
  <si>
    <t>Итого операционные расходы</t>
  </si>
  <si>
    <t xml:space="preserve">Операционные расходы по макс плану продаж(формирование бэк офиса на 4 месяце) </t>
  </si>
  <si>
    <t>Финансовый план</t>
  </si>
  <si>
    <t xml:space="preserve">Финансвый план </t>
  </si>
  <si>
    <t xml:space="preserve">Выручка общая за 11 месяцев </t>
  </si>
  <si>
    <t>Прибыль за 11 месяцев</t>
  </si>
  <si>
    <t xml:space="preserve">Месяц 1 </t>
  </si>
  <si>
    <t xml:space="preserve">Месяц 2 </t>
  </si>
  <si>
    <t>Месяц 13</t>
  </si>
  <si>
    <t>Месяц 14</t>
  </si>
  <si>
    <t>Месяц 15</t>
  </si>
  <si>
    <t xml:space="preserve">Месяц 16 </t>
  </si>
  <si>
    <t xml:space="preserve">Месяц 17 </t>
  </si>
  <si>
    <t>Месяц 18</t>
  </si>
  <si>
    <t>Месяц 19</t>
  </si>
  <si>
    <t>Месяц 20</t>
  </si>
  <si>
    <t>Месяц 21</t>
  </si>
  <si>
    <t>Месяц 22</t>
  </si>
  <si>
    <t>Месяц 23</t>
  </si>
  <si>
    <t>Месяц 24</t>
  </si>
  <si>
    <t>Месяц 25</t>
  </si>
  <si>
    <t>Месяц 26</t>
  </si>
  <si>
    <t>Месяц 27</t>
  </si>
  <si>
    <t>Месяц 28</t>
  </si>
  <si>
    <t>Месяц 29</t>
  </si>
  <si>
    <t>Месяц 30</t>
  </si>
  <si>
    <t xml:space="preserve">Месяц 31 </t>
  </si>
  <si>
    <t xml:space="preserve">Месяц 32 </t>
  </si>
  <si>
    <t>Месяц 33</t>
  </si>
  <si>
    <t>Месяц 34</t>
  </si>
  <si>
    <t>Месяц 35</t>
  </si>
  <si>
    <t>Месяц 36</t>
  </si>
  <si>
    <t>Месяц 37</t>
  </si>
  <si>
    <t>Месяц 38</t>
  </si>
  <si>
    <t>Месяц 39</t>
  </si>
  <si>
    <t>Месяц 40</t>
  </si>
  <si>
    <t>Месяц 41</t>
  </si>
  <si>
    <t>Месяц 42</t>
  </si>
  <si>
    <t>Месяц 43</t>
  </si>
  <si>
    <t>Месяц 44</t>
  </si>
  <si>
    <t>Месяц 45</t>
  </si>
  <si>
    <t xml:space="preserve">Месяц 13 </t>
  </si>
  <si>
    <t>Месяц 16</t>
  </si>
  <si>
    <t>Месяц 17</t>
  </si>
  <si>
    <t xml:space="preserve">Месяц 25 </t>
  </si>
  <si>
    <t>Месяц 31</t>
  </si>
  <si>
    <t>Месяц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</si>
</sst>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0\ &quot;₽&quot;"/>
    <numFmt numFmtId="165" formatCode="General_)"/>
    <numFmt numFmtId="166" formatCode="0.0"/>
    <numFmt numFmtId="167" formatCode="_-* #,##0\ _₽_-;\-* #,##0\ _₽_-;_-* &quot;-&quot;??\ _₽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theme="3" tint="-0.249977111117893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7F7F7F"/>
      <name val="Calibri"/>
      <family val="2"/>
      <charset val="204"/>
      <scheme val="minor"/>
    </font>
    <font>
      <sz val="20"/>
      <name val="Calibri"/>
      <family val="2"/>
      <charset val="204"/>
    </font>
    <font>
      <sz val="14"/>
      <color rgb="FF7F7F7F"/>
      <name val="Arial"/>
      <family val="2"/>
      <charset val="204"/>
    </font>
    <font>
      <b/>
      <sz val="14"/>
      <color rgb="FF7F7F7F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b/>
      <i/>
      <sz val="14"/>
      <color theme="3" tint="-0.2499771111178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4AC04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230">
    <xf numFmtId="0" fontId="0" fillId="0" borderId="0" xfId="0"/>
    <xf numFmtId="0" fontId="0" fillId="0" borderId="1" xfId="0" applyBorder="1" applyAlignment="1"/>
    <xf numFmtId="0" fontId="0" fillId="3" borderId="1" xfId="0" applyFill="1" applyBorder="1"/>
    <xf numFmtId="0" fontId="0" fillId="3" borderId="0" xfId="0" applyFill="1"/>
    <xf numFmtId="0" fontId="5" fillId="3" borderId="1" xfId="0" applyFont="1" applyFill="1" applyBorder="1"/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165" fontId="3" fillId="2" borderId="14" xfId="2" applyNumberFormat="1" applyFont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 indent="1" readingOrder="1"/>
    </xf>
    <xf numFmtId="0" fontId="8" fillId="0" borderId="3" xfId="0" applyFont="1" applyFill="1" applyBorder="1" applyAlignment="1">
      <alignment horizontal="center" vertical="center" wrapText="1" readingOrder="1"/>
    </xf>
    <xf numFmtId="3" fontId="8" fillId="0" borderId="3" xfId="0" applyNumberFormat="1" applyFont="1" applyFill="1" applyBorder="1" applyAlignment="1">
      <alignment horizontal="center" vertical="center" wrapText="1" readingOrder="1"/>
    </xf>
    <xf numFmtId="0" fontId="9" fillId="0" borderId="11" xfId="0" applyFont="1" applyFill="1" applyBorder="1" applyAlignment="1">
      <alignment horizontal="center" vertical="center" wrapText="1" readingOrder="1"/>
    </xf>
    <xf numFmtId="3" fontId="9" fillId="0" borderId="11" xfId="0" applyNumberFormat="1" applyFont="1" applyFill="1" applyBorder="1" applyAlignment="1">
      <alignment horizontal="center" vertical="center" wrapText="1" readingOrder="1"/>
    </xf>
    <xf numFmtId="0" fontId="9" fillId="0" borderId="3" xfId="0" applyFont="1" applyFill="1" applyBorder="1" applyAlignment="1">
      <alignment horizontal="left" vertical="center" wrapText="1" indent="1" readingOrder="1"/>
    </xf>
    <xf numFmtId="0" fontId="9" fillId="0" borderId="3" xfId="0" applyFont="1" applyFill="1" applyBorder="1" applyAlignment="1">
      <alignment horizontal="center" vertical="center" wrapText="1" readingOrder="1"/>
    </xf>
    <xf numFmtId="0" fontId="10" fillId="0" borderId="15" xfId="0" applyFont="1" applyFill="1" applyBorder="1" applyAlignment="1">
      <alignment horizontal="left" vertical="center" wrapText="1" indent="1" readingOrder="1"/>
    </xf>
    <xf numFmtId="0" fontId="8" fillId="0" borderId="15" xfId="0" applyFont="1" applyFill="1" applyBorder="1" applyAlignment="1">
      <alignment horizontal="center" vertical="center" wrapText="1" readingOrder="1"/>
    </xf>
    <xf numFmtId="0" fontId="8" fillId="0" borderId="16" xfId="0" applyFont="1" applyFill="1" applyBorder="1" applyAlignment="1">
      <alignment horizontal="center" vertical="center" wrapText="1" readingOrder="1"/>
    </xf>
    <xf numFmtId="0" fontId="10" fillId="0" borderId="16" xfId="0" applyFont="1" applyFill="1" applyBorder="1" applyAlignment="1">
      <alignment horizontal="left" vertical="center" wrapText="1" indent="1" readingOrder="1"/>
    </xf>
    <xf numFmtId="165" fontId="3" fillId="2" borderId="14" xfId="2" applyNumberFormat="1" applyFont="1" applyBorder="1" applyAlignment="1" applyProtection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 readingOrder="1"/>
    </xf>
    <xf numFmtId="3" fontId="8" fillId="0" borderId="17" xfId="0" applyNumberFormat="1" applyFont="1" applyFill="1" applyBorder="1" applyAlignment="1">
      <alignment horizontal="center" vertical="center" wrapText="1" readingOrder="1"/>
    </xf>
    <xf numFmtId="166" fontId="8" fillId="0" borderId="3" xfId="0" applyNumberFormat="1" applyFont="1" applyFill="1" applyBorder="1" applyAlignment="1">
      <alignment horizontal="center" vertical="center" wrapText="1" readingOrder="1"/>
    </xf>
    <xf numFmtId="166" fontId="9" fillId="0" borderId="3" xfId="0" applyNumberFormat="1" applyFont="1" applyFill="1" applyBorder="1" applyAlignment="1">
      <alignment horizontal="center" vertical="center" wrapText="1" readingOrder="1"/>
    </xf>
    <xf numFmtId="166" fontId="8" fillId="0" borderId="16" xfId="0" applyNumberFormat="1" applyFont="1" applyFill="1" applyBorder="1" applyAlignment="1">
      <alignment horizontal="center" vertical="center" wrapText="1" readingOrder="1"/>
    </xf>
    <xf numFmtId="165" fontId="11" fillId="2" borderId="14" xfId="2" applyNumberFormat="1" applyFont="1" applyBorder="1" applyAlignment="1" applyProtection="1">
      <alignment horizontal="center" vertical="center" wrapText="1"/>
    </xf>
    <xf numFmtId="16" fontId="8" fillId="0" borderId="3" xfId="0" applyNumberFormat="1" applyFont="1" applyFill="1" applyBorder="1" applyAlignment="1">
      <alignment horizontal="center" vertical="center" wrapText="1" readingOrder="1"/>
    </xf>
    <xf numFmtId="167" fontId="9" fillId="0" borderId="3" xfId="0" applyNumberFormat="1" applyFont="1" applyFill="1" applyBorder="1" applyAlignment="1">
      <alignment horizontal="center" vertical="center" wrapText="1" readingOrder="1"/>
    </xf>
    <xf numFmtId="167" fontId="9" fillId="0" borderId="3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center" wrapText="1" indent="1" readingOrder="1"/>
    </xf>
    <xf numFmtId="0" fontId="0" fillId="0" borderId="0" xfId="0" applyAlignment="1">
      <alignment wrapText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49" fontId="8" fillId="0" borderId="3" xfId="0" applyNumberFormat="1" applyFont="1" applyFill="1" applyBorder="1" applyAlignment="1">
      <alignment horizontal="center" vertical="center" wrapText="1" readingOrder="1"/>
    </xf>
    <xf numFmtId="165" fontId="3" fillId="2" borderId="14" xfId="2" applyNumberFormat="1" applyFont="1" applyBorder="1" applyAlignment="1" applyProtection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 readingOrder="1"/>
    </xf>
    <xf numFmtId="167" fontId="8" fillId="0" borderId="16" xfId="0" applyNumberFormat="1" applyFont="1" applyFill="1" applyBorder="1" applyAlignment="1">
      <alignment horizontal="center" vertical="center" wrapText="1" readingOrder="1"/>
    </xf>
    <xf numFmtId="2" fontId="8" fillId="0" borderId="17" xfId="0" applyNumberFormat="1" applyFont="1" applyFill="1" applyBorder="1" applyAlignment="1">
      <alignment horizontal="center" vertical="center" wrapText="1" readingOrder="1"/>
    </xf>
    <xf numFmtId="0" fontId="0" fillId="4" borderId="5" xfId="0" applyFill="1" applyBorder="1"/>
    <xf numFmtId="0" fontId="0" fillId="4" borderId="1" xfId="0" applyFill="1" applyBorder="1" applyAlignment="1"/>
    <xf numFmtId="0" fontId="5" fillId="4" borderId="8" xfId="0" applyFont="1" applyFill="1" applyBorder="1"/>
    <xf numFmtId="0" fontId="0" fillId="4" borderId="8" xfId="0" applyFill="1" applyBorder="1"/>
    <xf numFmtId="0" fontId="5" fillId="4" borderId="1" xfId="0" applyFont="1" applyFill="1" applyBorder="1"/>
    <xf numFmtId="0" fontId="0" fillId="4" borderId="1" xfId="0" applyFill="1" applyBorder="1"/>
    <xf numFmtId="0" fontId="13" fillId="4" borderId="1" xfId="0" applyFont="1" applyFill="1" applyBorder="1" applyAlignment="1"/>
    <xf numFmtId="0" fontId="14" fillId="0" borderId="0" xfId="4"/>
    <xf numFmtId="167" fontId="8" fillId="0" borderId="16" xfId="5" applyNumberFormat="1" applyFont="1" applyFill="1" applyBorder="1" applyAlignment="1">
      <alignment horizontal="center" vertical="center" wrapText="1" readingOrder="1"/>
    </xf>
    <xf numFmtId="167" fontId="8" fillId="0" borderId="3" xfId="5" applyNumberFormat="1" applyFont="1" applyFill="1" applyBorder="1" applyAlignment="1">
      <alignment horizontal="center" vertical="center" wrapText="1" readingOrder="1"/>
    </xf>
    <xf numFmtId="0" fontId="8" fillId="0" borderId="3" xfId="4" applyFont="1" applyFill="1" applyBorder="1" applyAlignment="1">
      <alignment vertical="center" wrapText="1" readingOrder="1"/>
    </xf>
    <xf numFmtId="0" fontId="8" fillId="0" borderId="3" xfId="4" applyFont="1" applyFill="1" applyBorder="1" applyAlignment="1">
      <alignment horizontal="center" vertical="center" wrapText="1" readingOrder="1"/>
    </xf>
    <xf numFmtId="0" fontId="15" fillId="0" borderId="0" xfId="4" applyFont="1"/>
    <xf numFmtId="0" fontId="6" fillId="0" borderId="0" xfId="4" applyFont="1" applyAlignment="1">
      <alignment horizontal="left" vertical="center" readingOrder="1"/>
    </xf>
    <xf numFmtId="167" fontId="10" fillId="0" borderId="16" xfId="5" applyNumberFormat="1" applyFont="1" applyFill="1" applyBorder="1" applyAlignment="1">
      <alignment horizontal="center" vertical="center" wrapText="1" readingOrder="1"/>
    </xf>
    <xf numFmtId="0" fontId="8" fillId="0" borderId="3" xfId="5" applyNumberFormat="1" applyFont="1" applyFill="1" applyBorder="1" applyAlignment="1">
      <alignment horizontal="center" vertical="center" wrapText="1" readingOrder="1"/>
    </xf>
    <xf numFmtId="167" fontId="8" fillId="0" borderId="16" xfId="5" applyNumberFormat="1" applyFont="1" applyFill="1" applyBorder="1" applyAlignment="1">
      <alignment horizontal="center" vertical="center" wrapText="1" readingOrder="1"/>
    </xf>
    <xf numFmtId="167" fontId="8" fillId="0" borderId="3" xfId="5" applyNumberFormat="1" applyFont="1" applyFill="1" applyBorder="1" applyAlignment="1">
      <alignment horizontal="center" vertical="center" wrapText="1" readingOrder="1"/>
    </xf>
    <xf numFmtId="165" fontId="3" fillId="2" borderId="15" xfId="2" applyNumberFormat="1" applyFont="1" applyBorder="1" applyAlignment="1" applyProtection="1">
      <alignment horizontal="center" vertical="center" wrapText="1"/>
    </xf>
    <xf numFmtId="165" fontId="3" fillId="2" borderId="14" xfId="2" applyNumberFormat="1" applyFont="1" applyBorder="1" applyAlignment="1" applyProtection="1">
      <alignment horizontal="center" vertical="center" wrapText="1"/>
    </xf>
    <xf numFmtId="167" fontId="8" fillId="0" borderId="17" xfId="5" applyNumberFormat="1" applyFont="1" applyFill="1" applyBorder="1" applyAlignment="1">
      <alignment horizontal="center" vertical="center" wrapText="1" readingOrder="1"/>
    </xf>
    <xf numFmtId="167" fontId="8" fillId="0" borderId="3" xfId="5" applyNumberFormat="1" applyFont="1" applyFill="1" applyBorder="1" applyAlignment="1">
      <alignment horizontal="center" vertical="center" wrapText="1" readingOrder="1"/>
    </xf>
    <xf numFmtId="0" fontId="10" fillId="0" borderId="16" xfId="4" applyFont="1" applyFill="1" applyBorder="1" applyAlignment="1">
      <alignment horizontal="left" vertical="center" wrapText="1" indent="1" readingOrder="1"/>
    </xf>
    <xf numFmtId="167" fontId="8" fillId="0" borderId="16" xfId="5" applyNumberFormat="1" applyFont="1" applyFill="1" applyBorder="1" applyAlignment="1">
      <alignment horizontal="center" vertical="center" wrapText="1" readingOrder="1"/>
    </xf>
    <xf numFmtId="0" fontId="8" fillId="0" borderId="3" xfId="4" applyFont="1" applyFill="1" applyBorder="1" applyAlignment="1">
      <alignment horizontal="left" vertical="center" wrapText="1" indent="1" readingOrder="1"/>
    </xf>
    <xf numFmtId="167" fontId="8" fillId="0" borderId="3" xfId="5" applyNumberFormat="1" applyFont="1" applyFill="1" applyBorder="1" applyAlignment="1">
      <alignment horizontal="left" vertical="center" wrapText="1" readingOrder="1"/>
    </xf>
    <xf numFmtId="0" fontId="8" fillId="0" borderId="0" xfId="4" applyFont="1" applyFill="1" applyBorder="1" applyAlignment="1">
      <alignment horizontal="left" vertical="center" wrapText="1" indent="1" readingOrder="1"/>
    </xf>
    <xf numFmtId="167" fontId="8" fillId="0" borderId="0" xfId="5" applyNumberFormat="1" applyFont="1" applyFill="1" applyBorder="1" applyAlignment="1">
      <alignment horizontal="left" vertical="center" wrapText="1" readingOrder="1"/>
    </xf>
    <xf numFmtId="0" fontId="6" fillId="0" borderId="0" xfId="4" applyFont="1" applyAlignment="1">
      <alignment vertical="center" readingOrder="1"/>
    </xf>
    <xf numFmtId="0" fontId="8" fillId="0" borderId="16" xfId="4" applyFont="1" applyFill="1" applyBorder="1" applyAlignment="1">
      <alignment horizontal="left" vertical="center" wrapText="1" indent="1" readingOrder="1"/>
    </xf>
    <xf numFmtId="167" fontId="8" fillId="0" borderId="16" xfId="5" applyNumberFormat="1" applyFont="1" applyFill="1" applyBorder="1" applyAlignment="1">
      <alignment horizontal="left" vertical="center" wrapText="1" readingOrder="1"/>
    </xf>
    <xf numFmtId="0" fontId="10" fillId="0" borderId="3" xfId="4" applyFont="1" applyFill="1" applyBorder="1" applyAlignment="1">
      <alignment vertical="center" wrapText="1" readingOrder="1"/>
    </xf>
    <xf numFmtId="0" fontId="10" fillId="0" borderId="0" xfId="4" applyFont="1" applyFill="1" applyBorder="1" applyAlignment="1">
      <alignment horizontal="left" vertical="center" wrapText="1" readingOrder="1"/>
    </xf>
    <xf numFmtId="167" fontId="8" fillId="0" borderId="0" xfId="5" applyNumberFormat="1" applyFont="1" applyFill="1" applyBorder="1" applyAlignment="1">
      <alignment horizontal="center" vertical="center" wrapText="1" readingOrder="1"/>
    </xf>
    <xf numFmtId="167" fontId="10" fillId="0" borderId="0" xfId="5" applyNumberFormat="1" applyFont="1" applyFill="1" applyBorder="1" applyAlignment="1">
      <alignment horizontal="center" vertical="center" wrapText="1" readingOrder="1"/>
    </xf>
    <xf numFmtId="167" fontId="10" fillId="0" borderId="16" xfId="5" applyNumberFormat="1" applyFont="1" applyFill="1" applyBorder="1" applyAlignment="1">
      <alignment horizontal="center" vertical="center" wrapText="1" readingOrder="1"/>
    </xf>
    <xf numFmtId="0" fontId="8" fillId="6" borderId="3" xfId="4" applyFont="1" applyFill="1" applyBorder="1" applyAlignment="1">
      <alignment horizontal="center" vertical="center" wrapText="1" readingOrder="1"/>
    </xf>
    <xf numFmtId="0" fontId="10" fillId="6" borderId="3" xfId="4" applyFont="1" applyFill="1" applyBorder="1" applyAlignment="1">
      <alignment vertical="center" wrapText="1" readingOrder="1"/>
    </xf>
    <xf numFmtId="0" fontId="8" fillId="6" borderId="3" xfId="4" applyFont="1" applyFill="1" applyBorder="1" applyAlignment="1">
      <alignment vertical="center" wrapText="1" readingOrder="1"/>
    </xf>
    <xf numFmtId="0" fontId="14" fillId="0" borderId="0" xfId="4" applyBorder="1"/>
    <xf numFmtId="0" fontId="8" fillId="0" borderId="11" xfId="4" applyFont="1" applyFill="1" applyBorder="1" applyAlignment="1">
      <alignment horizontal="left" vertical="center" wrapText="1" indent="1" readingOrder="1"/>
    </xf>
    <xf numFmtId="167" fontId="8" fillId="0" borderId="11" xfId="5" applyNumberFormat="1" applyFont="1" applyFill="1" applyBorder="1" applyAlignment="1">
      <alignment horizontal="left" vertical="center" wrapText="1" readingOrder="1"/>
    </xf>
    <xf numFmtId="167" fontId="8" fillId="0" borderId="9" xfId="5" applyNumberFormat="1" applyFont="1" applyFill="1" applyBorder="1" applyAlignment="1">
      <alignment horizontal="left" vertical="center" wrapText="1" readingOrder="1"/>
    </xf>
    <xf numFmtId="167" fontId="8" fillId="7" borderId="3" xfId="5" applyNumberFormat="1" applyFont="1" applyFill="1" applyBorder="1" applyAlignment="1">
      <alignment horizontal="center" vertical="center" wrapText="1" readingOrder="1"/>
    </xf>
    <xf numFmtId="165" fontId="3" fillId="2" borderId="14" xfId="2" applyNumberFormat="1" applyFont="1" applyBorder="1" applyAlignment="1" applyProtection="1">
      <alignment horizontal="center" vertical="center" wrapText="1"/>
    </xf>
    <xf numFmtId="0" fontId="17" fillId="0" borderId="0" xfId="4" applyFont="1"/>
    <xf numFmtId="0" fontId="7" fillId="0" borderId="0" xfId="4" applyFont="1" applyAlignment="1">
      <alignment horizontal="left" vertical="center" readingOrder="1"/>
    </xf>
    <xf numFmtId="0" fontId="18" fillId="0" borderId="0" xfId="4" applyFont="1"/>
    <xf numFmtId="167" fontId="19" fillId="0" borderId="3" xfId="5" applyNumberFormat="1" applyFont="1" applyFill="1" applyBorder="1" applyAlignment="1">
      <alignment horizontal="center" vertical="center" wrapText="1" readingOrder="1"/>
    </xf>
    <xf numFmtId="167" fontId="20" fillId="0" borderId="3" xfId="5" applyNumberFormat="1" applyFont="1" applyFill="1" applyBorder="1" applyAlignment="1">
      <alignment horizontal="center" vertical="center" wrapText="1" readingOrder="1"/>
    </xf>
    <xf numFmtId="167" fontId="21" fillId="0" borderId="3" xfId="5" applyNumberFormat="1" applyFont="1" applyFill="1" applyBorder="1" applyAlignment="1">
      <alignment horizontal="center" vertical="center" wrapText="1" readingOrder="1"/>
    </xf>
    <xf numFmtId="0" fontId="14" fillId="0" borderId="0" xfId="4" applyAlignment="1">
      <alignment horizontal="left" indent="1"/>
    </xf>
    <xf numFmtId="0" fontId="8" fillId="0" borderId="16" xfId="4" applyFont="1" applyFill="1" applyBorder="1" applyAlignment="1">
      <alignment horizontal="center" vertical="center" wrapText="1" readingOrder="1"/>
    </xf>
    <xf numFmtId="0" fontId="7" fillId="0" borderId="0" xfId="4" applyFont="1" applyAlignment="1">
      <alignment horizontal="left" vertical="center" wrapText="1" readingOrder="1"/>
    </xf>
    <xf numFmtId="165" fontId="3" fillId="2" borderId="0" xfId="2" applyNumberFormat="1" applyFont="1" applyBorder="1" applyAlignment="1" applyProtection="1">
      <alignment horizontal="center" vertical="center" wrapText="1"/>
    </xf>
    <xf numFmtId="167" fontId="9" fillId="0" borderId="3" xfId="5" applyNumberFormat="1" applyFont="1" applyFill="1" applyBorder="1" applyAlignment="1">
      <alignment horizontal="center" vertical="center" wrapText="1" readingOrder="1"/>
    </xf>
    <xf numFmtId="167" fontId="10" fillId="0" borderId="3" xfId="5" applyNumberFormat="1" applyFont="1" applyFill="1" applyBorder="1" applyAlignment="1">
      <alignment horizontal="center" vertical="center" wrapText="1" readingOrder="1"/>
    </xf>
    <xf numFmtId="0" fontId="22" fillId="0" borderId="0" xfId="4" applyFont="1" applyAlignment="1">
      <alignment horizontal="left" vertical="center" readingOrder="1"/>
    </xf>
    <xf numFmtId="0" fontId="8" fillId="0" borderId="0" xfId="4" applyFont="1" applyFill="1" applyBorder="1" applyAlignment="1">
      <alignment horizontal="right" vertical="center" wrapText="1" indent="1" readingOrder="1"/>
    </xf>
    <xf numFmtId="0" fontId="10" fillId="0" borderId="16" xfId="4" applyFont="1" applyFill="1" applyBorder="1" applyAlignment="1">
      <alignment vertical="center" wrapText="1" readingOrder="1"/>
    </xf>
    <xf numFmtId="167" fontId="8" fillId="0" borderId="9" xfId="5" applyNumberFormat="1" applyFont="1" applyFill="1" applyBorder="1" applyAlignment="1">
      <alignment horizontal="center" vertical="center" wrapText="1" readingOrder="1"/>
    </xf>
    <xf numFmtId="0" fontId="8" fillId="0" borderId="3" xfId="4" applyFont="1" applyFill="1" applyBorder="1" applyAlignment="1">
      <alignment horizontal="right" vertical="center" wrapText="1" readingOrder="1"/>
    </xf>
    <xf numFmtId="0" fontId="0" fillId="0" borderId="3" xfId="0" applyBorder="1" applyAlignment="1">
      <alignment horizontal="right" vertical="center" wrapText="1" readingOrder="1"/>
    </xf>
    <xf numFmtId="165" fontId="3" fillId="2" borderId="14" xfId="2" applyNumberFormat="1" applyFont="1" applyBorder="1" applyAlignment="1" applyProtection="1">
      <alignment vertical="center" wrapText="1"/>
    </xf>
    <xf numFmtId="0" fontId="3" fillId="0" borderId="3" xfId="0" applyFont="1" applyBorder="1" applyAlignment="1">
      <alignment vertical="center" wrapText="1" readingOrder="1"/>
    </xf>
    <xf numFmtId="0" fontId="23" fillId="0" borderId="3" xfId="0" applyFont="1" applyBorder="1" applyAlignment="1">
      <alignment vertical="center" wrapText="1" readingOrder="1"/>
    </xf>
    <xf numFmtId="0" fontId="8" fillId="0" borderId="16" xfId="4" applyFont="1" applyFill="1" applyBorder="1" applyAlignment="1">
      <alignment vertical="center" wrapText="1" readingOrder="1"/>
    </xf>
    <xf numFmtId="167" fontId="8" fillId="0" borderId="11" xfId="5" applyNumberFormat="1" applyFont="1" applyFill="1" applyBorder="1" applyAlignment="1">
      <alignment horizontal="center" vertical="center" wrapText="1" readingOrder="1"/>
    </xf>
    <xf numFmtId="0" fontId="24" fillId="0" borderId="0" xfId="4" applyFont="1"/>
    <xf numFmtId="0" fontId="8" fillId="0" borderId="0" xfId="4" applyFont="1"/>
    <xf numFmtId="167" fontId="14" fillId="0" borderId="0" xfId="4" applyNumberFormat="1"/>
    <xf numFmtId="167" fontId="8" fillId="6" borderId="3" xfId="5" applyNumberFormat="1" applyFont="1" applyFill="1" applyBorder="1" applyAlignment="1">
      <alignment horizontal="left" vertical="center" wrapText="1" readingOrder="1"/>
    </xf>
    <xf numFmtId="167" fontId="8" fillId="6" borderId="0" xfId="5" applyNumberFormat="1" applyFont="1" applyFill="1" applyBorder="1" applyAlignment="1">
      <alignment horizontal="left" vertical="center" wrapText="1" readingOrder="1"/>
    </xf>
    <xf numFmtId="0" fontId="14" fillId="0" borderId="11" xfId="4" applyBorder="1"/>
    <xf numFmtId="167" fontId="8" fillId="6" borderId="11" xfId="5" applyNumberFormat="1" applyFont="1" applyFill="1" applyBorder="1" applyAlignment="1">
      <alignment horizontal="left" vertical="center" wrapText="1" readingOrder="1"/>
    </xf>
    <xf numFmtId="0" fontId="3" fillId="0" borderId="0" xfId="4" applyFont="1" applyAlignment="1">
      <alignment horizontal="center" vertical="center"/>
    </xf>
    <xf numFmtId="167" fontId="10" fillId="0" borderId="16" xfId="5" applyNumberFormat="1" applyFont="1" applyFill="1" applyBorder="1" applyAlignment="1">
      <alignment horizontal="left" vertical="center" wrapText="1" readingOrder="1"/>
    </xf>
    <xf numFmtId="167" fontId="10" fillId="6" borderId="16" xfId="5" applyNumberFormat="1" applyFont="1" applyFill="1" applyBorder="1" applyAlignment="1">
      <alignment horizontal="left" vertical="center" wrapText="1" readingOrder="1"/>
    </xf>
    <xf numFmtId="0" fontId="3" fillId="0" borderId="0" xfId="4" applyNumberFormat="1" applyFont="1" applyAlignment="1">
      <alignment horizontal="center" vertical="center"/>
    </xf>
    <xf numFmtId="0" fontId="14" fillId="0" borderId="0" xfId="4" applyAlignment="1">
      <alignment horizontal="center" vertical="center"/>
    </xf>
    <xf numFmtId="0" fontId="8" fillId="0" borderId="0" xfId="4" applyFont="1" applyFill="1" applyBorder="1" applyAlignment="1">
      <alignment vertical="center" wrapText="1" readingOrder="1"/>
    </xf>
    <xf numFmtId="0" fontId="10" fillId="0" borderId="0" xfId="4" applyFont="1" applyFill="1" applyBorder="1" applyAlignment="1">
      <alignment vertical="center" wrapText="1" readingOrder="1"/>
    </xf>
    <xf numFmtId="167" fontId="10" fillId="0" borderId="16" xfId="4" applyNumberFormat="1" applyFont="1" applyFill="1" applyBorder="1" applyAlignment="1">
      <alignment vertical="center" wrapText="1" readingOrder="1"/>
    </xf>
    <xf numFmtId="0" fontId="8" fillId="0" borderId="9" xfId="4" applyFont="1" applyFill="1" applyBorder="1" applyAlignment="1">
      <alignment horizontal="center" vertical="center" wrapText="1" readingOrder="1"/>
    </xf>
    <xf numFmtId="0" fontId="8" fillId="0" borderId="0" xfId="4" applyFont="1" applyFill="1" applyBorder="1" applyAlignment="1">
      <alignment horizontal="center" vertical="center" wrapText="1" readingOrder="1"/>
    </xf>
    <xf numFmtId="0" fontId="8" fillId="0" borderId="9" xfId="4" applyFont="1" applyFill="1" applyBorder="1" applyAlignment="1">
      <alignment vertical="center" wrapText="1" readingOrder="1"/>
    </xf>
    <xf numFmtId="0" fontId="14" fillId="0" borderId="16" xfId="4" applyBorder="1"/>
    <xf numFmtId="0" fontId="14" fillId="0" borderId="9" xfId="4" applyBorder="1"/>
    <xf numFmtId="0" fontId="8" fillId="0" borderId="11" xfId="4" applyFont="1" applyFill="1" applyBorder="1" applyAlignment="1">
      <alignment horizontal="center" vertical="center" wrapText="1" readingOrder="1"/>
    </xf>
    <xf numFmtId="0" fontId="8" fillId="0" borderId="11" xfId="4" applyFont="1" applyFill="1" applyBorder="1" applyAlignment="1">
      <alignment vertical="center" wrapText="1" readingOrder="1"/>
    </xf>
    <xf numFmtId="0" fontId="8" fillId="0" borderId="17" xfId="4" applyFont="1" applyFill="1" applyBorder="1" applyAlignment="1">
      <alignment horizontal="center" vertical="center" wrapText="1" readingOrder="1"/>
    </xf>
    <xf numFmtId="0" fontId="8" fillId="0" borderId="17" xfId="4" applyFont="1" applyFill="1" applyBorder="1" applyAlignment="1">
      <alignment vertical="center" wrapText="1" readingOrder="1"/>
    </xf>
    <xf numFmtId="0" fontId="10" fillId="0" borderId="3" xfId="4" applyFont="1" applyFill="1" applyBorder="1" applyAlignment="1">
      <alignment horizontal="left" vertical="center" wrapText="1" indent="1" readingOrder="1"/>
    </xf>
    <xf numFmtId="0" fontId="26" fillId="0" borderId="0" xfId="4" applyFont="1"/>
    <xf numFmtId="0" fontId="10" fillId="0" borderId="3" xfId="5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3" xfId="5" applyNumberFormat="1" applyFont="1" applyFill="1" applyBorder="1" applyAlignment="1">
      <alignment horizontal="center" vertical="center" wrapText="1" readingOrder="1"/>
    </xf>
    <xf numFmtId="165" fontId="1" fillId="2" borderId="0" xfId="2" applyNumberFormat="1" applyFont="1" applyBorder="1" applyAlignment="1" applyProtection="1">
      <alignment horizontal="center" vertical="center" wrapText="1"/>
    </xf>
    <xf numFmtId="0" fontId="10" fillId="0" borderId="3" xfId="4" applyFont="1" applyFill="1" applyBorder="1" applyAlignment="1">
      <alignment horizontal="left" vertical="center" wrapText="1" indent="2" readingOrder="1"/>
    </xf>
    <xf numFmtId="0" fontId="10" fillId="4" borderId="3" xfId="5" applyNumberFormat="1" applyFont="1" applyFill="1" applyBorder="1" applyAlignment="1">
      <alignment horizontal="center" vertical="center" wrapText="1" readingOrder="1"/>
    </xf>
    <xf numFmtId="0" fontId="10" fillId="0" borderId="0" xfId="5" applyNumberFormat="1" applyFont="1" applyFill="1" applyBorder="1" applyAlignment="1">
      <alignment horizontal="center" vertical="center" wrapText="1" readingOrder="1"/>
    </xf>
    <xf numFmtId="167" fontId="25" fillId="0" borderId="0" xfId="5" applyNumberFormat="1" applyFont="1" applyFill="1" applyBorder="1" applyAlignment="1">
      <alignment horizontal="center" vertical="center" wrapText="1" readingOrder="1"/>
    </xf>
    <xf numFmtId="0" fontId="26" fillId="0" borderId="0" xfId="4" applyFont="1" applyBorder="1"/>
    <xf numFmtId="0" fontId="8" fillId="0" borderId="0" xfId="5" applyNumberFormat="1" applyFont="1" applyFill="1" applyBorder="1" applyAlignment="1">
      <alignment horizontal="center" vertical="center" wrapText="1" readingOrder="1"/>
    </xf>
    <xf numFmtId="2" fontId="14" fillId="0" borderId="0" xfId="4" applyNumberFormat="1" applyBorder="1"/>
    <xf numFmtId="0" fontId="22" fillId="0" borderId="9" xfId="4" applyFont="1" applyBorder="1" applyAlignment="1">
      <alignment horizontal="left" vertical="center" readingOrder="1"/>
    </xf>
    <xf numFmtId="0" fontId="27" fillId="0" borderId="9" xfId="4" applyFont="1" applyBorder="1" applyAlignment="1">
      <alignment wrapText="1"/>
    </xf>
    <xf numFmtId="167" fontId="28" fillId="0" borderId="9" xfId="4" applyNumberFormat="1" applyFont="1" applyBorder="1"/>
    <xf numFmtId="167" fontId="10" fillId="0" borderId="11" xfId="5" applyNumberFormat="1" applyFont="1" applyFill="1" applyBorder="1" applyAlignment="1">
      <alignment horizontal="center" vertical="center" wrapText="1" readingOrder="1"/>
    </xf>
    <xf numFmtId="0" fontId="1" fillId="0" borderId="0" xfId="4" applyFont="1" applyBorder="1"/>
    <xf numFmtId="0" fontId="10" fillId="0" borderId="16" xfId="4" applyFont="1" applyFill="1" applyBorder="1" applyAlignment="1">
      <alignment horizontal="left" vertical="center" wrapText="1" indent="2" readingOrder="1"/>
    </xf>
    <xf numFmtId="165" fontId="3" fillId="2" borderId="13" xfId="2" applyNumberFormat="1" applyFont="1" applyBorder="1" applyAlignment="1" applyProtection="1">
      <alignment vertical="center" wrapText="1"/>
    </xf>
    <xf numFmtId="167" fontId="3" fillId="0" borderId="0" xfId="4" applyNumberFormat="1" applyFont="1" applyBorder="1"/>
    <xf numFmtId="0" fontId="3" fillId="0" borderId="0" xfId="4" applyNumberFormat="1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3" fillId="0" borderId="0" xfId="4" applyFont="1" applyBorder="1"/>
    <xf numFmtId="165" fontId="0" fillId="2" borderId="13" xfId="2" applyNumberFormat="1" applyFont="1" applyBorder="1" applyAlignment="1" applyProtection="1">
      <alignment horizontal="center" vertical="center" wrapText="1"/>
    </xf>
    <xf numFmtId="0" fontId="0" fillId="4" borderId="10" xfId="0" applyFill="1" applyBorder="1"/>
    <xf numFmtId="0" fontId="2" fillId="4" borderId="2" xfId="3" applyNumberFormat="1" applyFill="1" applyBorder="1"/>
    <xf numFmtId="0" fontId="0" fillId="4" borderId="2" xfId="0" applyFill="1" applyBorder="1"/>
    <xf numFmtId="0" fontId="0" fillId="3" borderId="2" xfId="0" applyFill="1" applyBorder="1"/>
    <xf numFmtId="0" fontId="0" fillId="0" borderId="0" xfId="0" applyBorder="1"/>
    <xf numFmtId="0" fontId="13" fillId="4" borderId="2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 applyAlignment="1"/>
    <xf numFmtId="0" fontId="0" fillId="0" borderId="2" xfId="0" applyBorder="1"/>
    <xf numFmtId="0" fontId="0" fillId="0" borderId="18" xfId="0" applyFill="1" applyBorder="1"/>
    <xf numFmtId="0" fontId="13" fillId="0" borderId="18" xfId="0" applyFont="1" applyFill="1" applyBorder="1" applyAlignment="1"/>
    <xf numFmtId="165" fontId="3" fillId="2" borderId="13" xfId="2" applyNumberFormat="1" applyFont="1" applyBorder="1" applyAlignment="1" applyProtection="1">
      <alignment horizontal="center" vertical="center" wrapText="1"/>
    </xf>
    <xf numFmtId="165" fontId="3" fillId="2" borderId="15" xfId="2" applyNumberFormat="1" applyFont="1" applyBorder="1" applyAlignment="1" applyProtection="1">
      <alignment horizontal="center" vertical="center" wrapText="1"/>
    </xf>
    <xf numFmtId="165" fontId="3" fillId="2" borderId="14" xfId="2" applyNumberFormat="1" applyFont="1" applyBorder="1" applyAlignment="1" applyProtection="1">
      <alignment horizontal="center" vertical="center" wrapText="1"/>
    </xf>
    <xf numFmtId="17" fontId="0" fillId="4" borderId="2" xfId="0" applyNumberFormat="1" applyFill="1" applyBorder="1" applyAlignment="1"/>
    <xf numFmtId="0" fontId="0" fillId="4" borderId="4" xfId="0" applyFill="1" applyBorder="1" applyAlignment="1"/>
    <xf numFmtId="0" fontId="0" fillId="4" borderId="3" xfId="0" applyFill="1" applyBorder="1" applyAlignment="1"/>
    <xf numFmtId="0" fontId="4" fillId="0" borderId="6" xfId="0" applyFont="1" applyBorder="1" applyAlignment="1"/>
    <xf numFmtId="0" fontId="0" fillId="0" borderId="9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164" fontId="4" fillId="0" borderId="6" xfId="0" applyNumberFormat="1" applyFont="1" applyBorder="1" applyAlignment="1"/>
    <xf numFmtId="164" fontId="4" fillId="0" borderId="9" xfId="0" applyNumberFormat="1" applyFont="1" applyBorder="1" applyAlignment="1"/>
    <xf numFmtId="164" fontId="4" fillId="0" borderId="10" xfId="0" applyNumberFormat="1" applyFont="1" applyBorder="1" applyAlignment="1"/>
    <xf numFmtId="164" fontId="4" fillId="0" borderId="11" xfId="0" applyNumberFormat="1" applyFont="1" applyBorder="1" applyAlignment="1"/>
    <xf numFmtId="17" fontId="0" fillId="4" borderId="6" xfId="0" applyNumberFormat="1" applyFill="1" applyBorder="1" applyAlignment="1"/>
    <xf numFmtId="0" fontId="0" fillId="4" borderId="7" xfId="0" applyFill="1" applyBorder="1" applyAlignment="1"/>
    <xf numFmtId="0" fontId="10" fillId="0" borderId="16" xfId="4" applyFont="1" applyFill="1" applyBorder="1" applyAlignment="1">
      <alignment horizontal="left" vertical="center" wrapText="1" readingOrder="1"/>
    </xf>
    <xf numFmtId="0" fontId="8" fillId="0" borderId="3" xfId="4" applyFont="1" applyFill="1" applyBorder="1" applyAlignment="1">
      <alignment horizontal="left" vertical="center" wrapText="1" indent="1" readingOrder="1"/>
    </xf>
    <xf numFmtId="0" fontId="8" fillId="0" borderId="3" xfId="5" applyNumberFormat="1" applyFont="1" applyFill="1" applyBorder="1" applyAlignment="1">
      <alignment horizontal="center" vertical="center" wrapText="1" readingOrder="1"/>
    </xf>
    <xf numFmtId="0" fontId="10" fillId="0" borderId="16" xfId="4" applyFont="1" applyFill="1" applyBorder="1" applyAlignment="1">
      <alignment horizontal="left" vertical="center" wrapText="1" indent="1" readingOrder="1"/>
    </xf>
    <xf numFmtId="0" fontId="10" fillId="0" borderId="16" xfId="5" applyNumberFormat="1" applyFont="1" applyFill="1" applyBorder="1" applyAlignment="1">
      <alignment horizontal="center" vertical="center" wrapText="1" readingOrder="1"/>
    </xf>
    <xf numFmtId="0" fontId="8" fillId="0" borderId="16" xfId="5" applyNumberFormat="1" applyFont="1" applyFill="1" applyBorder="1" applyAlignment="1">
      <alignment horizontal="center" vertical="center" wrapText="1" readingOrder="1"/>
    </xf>
    <xf numFmtId="0" fontId="8" fillId="0" borderId="3" xfId="4" applyFont="1" applyFill="1" applyBorder="1" applyAlignment="1">
      <alignment horizontal="left" vertical="center" wrapText="1" indent="2" readingOrder="1"/>
    </xf>
    <xf numFmtId="0" fontId="0" fillId="0" borderId="3" xfId="0" applyFont="1" applyBorder="1" applyAlignment="1">
      <alignment horizontal="left" vertical="center" wrapText="1" indent="2" readingOrder="1"/>
    </xf>
    <xf numFmtId="0" fontId="0" fillId="0" borderId="3" xfId="0" applyNumberFormat="1" applyBorder="1" applyAlignment="1">
      <alignment horizontal="center" vertical="center" wrapText="1" readingOrder="1"/>
    </xf>
    <xf numFmtId="0" fontId="3" fillId="0" borderId="3" xfId="4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8" fillId="0" borderId="17" xfId="5" applyNumberFormat="1" applyFont="1" applyFill="1" applyBorder="1" applyAlignment="1">
      <alignment horizontal="center" vertical="center" wrapText="1" readingOrder="1"/>
    </xf>
    <xf numFmtId="165" fontId="3" fillId="5" borderId="13" xfId="2" applyNumberFormat="1" applyFont="1" applyFill="1" applyBorder="1" applyAlignment="1" applyProtection="1">
      <alignment horizontal="center" vertical="center" wrapText="1"/>
    </xf>
    <xf numFmtId="165" fontId="3" fillId="5" borderId="15" xfId="2" applyNumberFormat="1" applyFont="1" applyFill="1" applyBorder="1" applyAlignment="1" applyProtection="1">
      <alignment horizontal="center" vertical="center" wrapText="1"/>
    </xf>
    <xf numFmtId="165" fontId="3" fillId="5" borderId="14" xfId="2" applyNumberFormat="1" applyFont="1" applyFill="1" applyBorder="1" applyAlignment="1" applyProtection="1">
      <alignment horizontal="center" vertical="center" wrapText="1"/>
    </xf>
    <xf numFmtId="0" fontId="8" fillId="0" borderId="17" xfId="4" applyFont="1" applyFill="1" applyBorder="1" applyAlignment="1">
      <alignment horizontal="left" vertical="center" wrapText="1" indent="1" readingOrder="1"/>
    </xf>
    <xf numFmtId="0" fontId="8" fillId="0" borderId="3" xfId="4" applyFont="1" applyFill="1" applyBorder="1" applyAlignment="1">
      <alignment horizontal="left" vertical="center" wrapText="1" readingOrder="1"/>
    </xf>
    <xf numFmtId="0" fontId="10" fillId="0" borderId="0" xfId="4" applyFont="1" applyFill="1" applyBorder="1" applyAlignment="1">
      <alignment horizontal="left" vertical="center" wrapText="1" readingOrder="1"/>
    </xf>
    <xf numFmtId="167" fontId="10" fillId="0" borderId="0" xfId="4" applyNumberFormat="1" applyFont="1" applyFill="1" applyBorder="1" applyAlignment="1">
      <alignment horizontal="center" vertical="center" wrapText="1" readingOrder="1"/>
    </xf>
    <xf numFmtId="0" fontId="8" fillId="0" borderId="17" xfId="4" applyFont="1" applyFill="1" applyBorder="1" applyAlignment="1">
      <alignment horizontal="left" vertical="center" wrapText="1" readingOrder="1"/>
    </xf>
    <xf numFmtId="167" fontId="8" fillId="0" borderId="17" xfId="4" applyNumberFormat="1" applyFont="1" applyFill="1" applyBorder="1" applyAlignment="1">
      <alignment horizontal="center" vertical="center" wrapText="1" readingOrder="1"/>
    </xf>
    <xf numFmtId="0" fontId="8" fillId="0" borderId="9" xfId="4" applyFont="1" applyFill="1" applyBorder="1" applyAlignment="1">
      <alignment horizontal="left" vertical="center" wrapText="1" readingOrder="1"/>
    </xf>
    <xf numFmtId="167" fontId="8" fillId="0" borderId="9" xfId="4" applyNumberFormat="1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left" vertical="center" wrapText="1" indent="1" readingOrder="1"/>
    </xf>
    <xf numFmtId="0" fontId="10" fillId="0" borderId="3" xfId="4" applyFont="1" applyFill="1" applyBorder="1" applyAlignment="1">
      <alignment horizontal="left" vertical="center" wrapText="1" indent="1" readingOrder="1"/>
    </xf>
    <xf numFmtId="167" fontId="10" fillId="0" borderId="16" xfId="4" applyNumberFormat="1" applyFont="1" applyFill="1" applyBorder="1" applyAlignment="1">
      <alignment horizontal="center" vertical="center" wrapText="1" readingOrder="1"/>
    </xf>
    <xf numFmtId="0" fontId="29" fillId="0" borderId="15" xfId="4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center" wrapText="1" readingOrder="1"/>
    </xf>
    <xf numFmtId="0" fontId="8" fillId="0" borderId="16" xfId="4" applyFont="1" applyFill="1" applyBorder="1" applyAlignment="1">
      <alignment horizontal="left" vertical="center" wrapText="1" readingOrder="1"/>
    </xf>
    <xf numFmtId="167" fontId="8" fillId="0" borderId="16" xfId="4" applyNumberFormat="1" applyFont="1" applyFill="1" applyBorder="1" applyAlignment="1">
      <alignment horizontal="center" vertical="center" wrapText="1" readingOrder="1"/>
    </xf>
    <xf numFmtId="0" fontId="16" fillId="0" borderId="17" xfId="4" applyFont="1" applyFill="1" applyBorder="1" applyAlignment="1">
      <alignment horizontal="center" vertical="center" wrapText="1" readingOrder="1"/>
    </xf>
    <xf numFmtId="0" fontId="0" fillId="0" borderId="17" xfId="0" applyBorder="1" applyAlignment="1">
      <alignment horizontal="center" vertical="center" wrapText="1" readingOrder="1"/>
    </xf>
    <xf numFmtId="167" fontId="8" fillId="0" borderId="3" xfId="5" applyNumberFormat="1" applyFont="1" applyFill="1" applyBorder="1" applyAlignment="1">
      <alignment horizontal="center" vertical="center" wrapText="1" readingOrder="1"/>
    </xf>
    <xf numFmtId="167" fontId="8" fillId="0" borderId="17" xfId="5" applyNumberFormat="1" applyFont="1" applyFill="1" applyBorder="1" applyAlignment="1">
      <alignment horizontal="center" vertical="center" wrapText="1" readingOrder="1"/>
    </xf>
    <xf numFmtId="167" fontId="10" fillId="0" borderId="16" xfId="5" applyNumberFormat="1" applyFont="1" applyFill="1" applyBorder="1" applyAlignment="1">
      <alignment horizontal="center" vertical="center" wrapText="1" readingOrder="1"/>
    </xf>
    <xf numFmtId="167" fontId="8" fillId="0" borderId="16" xfId="5" applyNumberFormat="1" applyFont="1" applyFill="1" applyBorder="1" applyAlignment="1">
      <alignment horizontal="center" vertical="center" wrapText="1" readingOrder="1"/>
    </xf>
    <xf numFmtId="167" fontId="8" fillId="0" borderId="11" xfId="5" applyNumberFormat="1" applyFont="1" applyFill="1" applyBorder="1" applyAlignment="1">
      <alignment horizontal="center" vertical="center" wrapText="1" readingOrder="1"/>
    </xf>
    <xf numFmtId="0" fontId="10" fillId="0" borderId="9" xfId="4" applyFont="1" applyFill="1" applyBorder="1" applyAlignment="1">
      <alignment horizontal="left" vertical="center" wrapText="1" indent="1" readingOrder="1"/>
    </xf>
    <xf numFmtId="0" fontId="0" fillId="0" borderId="0" xfId="0" applyBorder="1" applyAlignment="1">
      <alignment horizontal="left" vertical="center" wrapText="1" indent="1" readingOrder="1"/>
    </xf>
    <xf numFmtId="0" fontId="0" fillId="0" borderId="15" xfId="0" applyBorder="1" applyAlignment="1">
      <alignment horizontal="left" vertical="center" wrapText="1" indent="1" readingOrder="1"/>
    </xf>
    <xf numFmtId="0" fontId="8" fillId="0" borderId="0" xfId="4" applyFont="1" applyFill="1" applyBorder="1" applyAlignment="1">
      <alignment horizontal="left" vertical="center" wrapText="1" indent="2" readingOrder="1"/>
    </xf>
    <xf numFmtId="0" fontId="0" fillId="0" borderId="0" xfId="0" applyBorder="1" applyAlignment="1">
      <alignment horizontal="left" vertical="center" wrapText="1" indent="2" readingOrder="1"/>
    </xf>
    <xf numFmtId="0" fontId="0" fillId="0" borderId="15" xfId="0" applyBorder="1" applyAlignment="1">
      <alignment horizontal="left" vertical="center" wrapText="1" indent="2" readingOrder="1"/>
    </xf>
    <xf numFmtId="0" fontId="0" fillId="0" borderId="0" xfId="0" applyAlignment="1">
      <alignment horizontal="left" vertical="center" wrapText="1" indent="2" readingOrder="1"/>
    </xf>
    <xf numFmtId="0" fontId="0" fillId="0" borderId="11" xfId="0" applyBorder="1" applyAlignment="1">
      <alignment horizontal="left" vertical="center" wrapText="1" indent="2" readingOrder="1"/>
    </xf>
  </cellXfs>
  <cellStyles count="6">
    <cellStyle name="40% — акцент5" xfId="2" builtinId="47"/>
    <cellStyle name="Гиперссылка" xfId="3" builtinId="8"/>
    <cellStyle name="Обычный" xfId="0" builtinId="0"/>
    <cellStyle name="Обыч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colors>
    <mruColors>
      <color rgb="FF04AC04"/>
      <color rgb="FF06A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\\18072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workbookViewId="0">
      <selection activeCell="C22" sqref="C22"/>
    </sheetView>
  </sheetViews>
  <sheetFormatPr defaultRowHeight="15" x14ac:dyDescent="0.25"/>
  <cols>
    <col min="1" max="1" width="5.28515625" customWidth="1"/>
    <col min="2" max="2" width="33.42578125" customWidth="1"/>
    <col min="3" max="3" width="21.140625" customWidth="1"/>
    <col min="4" max="4" width="20.42578125" customWidth="1"/>
    <col min="5" max="5" width="19.140625" customWidth="1"/>
    <col min="6" max="6" width="16" customWidth="1"/>
    <col min="7" max="7" width="16.7109375" customWidth="1"/>
    <col min="8" max="8" width="17.28515625" customWidth="1"/>
    <col min="9" max="10" width="16.7109375" customWidth="1"/>
    <col min="11" max="11" width="17.7109375" customWidth="1"/>
  </cols>
  <sheetData>
    <row r="2" spans="2:6" ht="23.25" x14ac:dyDescent="0.25">
      <c r="B2" s="5" t="s">
        <v>9</v>
      </c>
    </row>
    <row r="3" spans="2:6" ht="9.9499999999999993" customHeight="1" x14ac:dyDescent="0.25">
      <c r="B3" s="6"/>
    </row>
    <row r="4" spans="2:6" ht="18.75" x14ac:dyDescent="0.25">
      <c r="B4" s="6" t="s">
        <v>10</v>
      </c>
    </row>
    <row r="5" spans="2:6" ht="9.9499999999999993" customHeight="1" thickBot="1" x14ac:dyDescent="0.3">
      <c r="B5" s="6"/>
    </row>
    <row r="6" spans="2:6" ht="54.95" customHeight="1" thickTop="1" thickBot="1" x14ac:dyDescent="0.3">
      <c r="B6" s="167" t="s">
        <v>11</v>
      </c>
      <c r="C6" s="7" t="s">
        <v>12</v>
      </c>
      <c r="D6" s="7" t="s">
        <v>13</v>
      </c>
      <c r="E6" s="7" t="s">
        <v>14</v>
      </c>
    </row>
    <row r="7" spans="2:6" ht="24.95" customHeight="1" thickTop="1" thickBot="1" x14ac:dyDescent="0.3">
      <c r="B7" s="168"/>
      <c r="C7" s="7" t="s">
        <v>15</v>
      </c>
      <c r="D7" s="7" t="s">
        <v>16</v>
      </c>
      <c r="E7" s="7" t="s">
        <v>17</v>
      </c>
    </row>
    <row r="8" spans="2:6" ht="24.95" customHeight="1" thickTop="1" x14ac:dyDescent="0.25">
      <c r="B8" s="8" t="s">
        <v>18</v>
      </c>
      <c r="C8" s="9">
        <v>66102</v>
      </c>
      <c r="D8" s="9">
        <v>45</v>
      </c>
      <c r="E8" s="10">
        <v>25000</v>
      </c>
    </row>
    <row r="9" spans="2:6" ht="24.95" customHeight="1" x14ac:dyDescent="0.25">
      <c r="B9" s="8" t="s">
        <v>19</v>
      </c>
      <c r="C9" s="10">
        <v>145827</v>
      </c>
      <c r="D9" s="9">
        <v>35</v>
      </c>
      <c r="E9" s="9">
        <v>30000</v>
      </c>
    </row>
    <row r="10" spans="2:6" ht="24.95" customHeight="1" x14ac:dyDescent="0.25">
      <c r="B10" s="8" t="s">
        <v>20</v>
      </c>
      <c r="C10" s="12">
        <v>51291</v>
      </c>
      <c r="D10" s="11">
        <v>20</v>
      </c>
      <c r="E10" s="12">
        <v>40000</v>
      </c>
    </row>
    <row r="11" spans="2:6" ht="24.95" customHeight="1" x14ac:dyDescent="0.25">
      <c r="B11" s="13" t="s">
        <v>21</v>
      </c>
      <c r="C11" s="14"/>
      <c r="D11" s="14"/>
      <c r="E11" s="14"/>
    </row>
    <row r="12" spans="2:6" ht="24.95" customHeight="1" thickBot="1" x14ac:dyDescent="0.3">
      <c r="B12" s="15" t="s">
        <v>22</v>
      </c>
      <c r="C12" s="16">
        <f>SUM(C8:C10)</f>
        <v>263220</v>
      </c>
      <c r="D12" s="17">
        <f>SUM(D8:D10)</f>
        <v>100</v>
      </c>
      <c r="E12" s="34">
        <f>AVERAGE(E8:E10)</f>
        <v>31666.666666666668</v>
      </c>
      <c r="F12" t="s">
        <v>90</v>
      </c>
    </row>
    <row r="13" spans="2:6" ht="15.75" thickTop="1" x14ac:dyDescent="0.25"/>
    <row r="14" spans="2:6" ht="18.75" x14ac:dyDescent="0.25">
      <c r="B14" s="6" t="s">
        <v>26</v>
      </c>
    </row>
    <row r="15" spans="2:6" ht="9.9499999999999993" customHeight="1" thickBot="1" x14ac:dyDescent="0.3">
      <c r="B15" s="6"/>
    </row>
    <row r="16" spans="2:6" ht="54.95" customHeight="1" thickTop="1" thickBot="1" x14ac:dyDescent="0.3">
      <c r="B16" s="167" t="s">
        <v>27</v>
      </c>
      <c r="C16" s="169" t="s">
        <v>28</v>
      </c>
      <c r="D16" s="169"/>
      <c r="E16" s="7" t="s">
        <v>29</v>
      </c>
      <c r="F16" s="7"/>
    </row>
    <row r="17" spans="2:10" ht="24.95" customHeight="1" thickTop="1" thickBot="1" x14ac:dyDescent="0.3">
      <c r="B17" s="168"/>
      <c r="C17" s="7" t="s">
        <v>30</v>
      </c>
      <c r="D17" s="7" t="s">
        <v>91</v>
      </c>
      <c r="E17" s="7" t="s">
        <v>32</v>
      </c>
      <c r="F17" s="7" t="s">
        <v>33</v>
      </c>
    </row>
    <row r="18" spans="2:10" ht="24.95" customHeight="1" thickTop="1" x14ac:dyDescent="0.25">
      <c r="B18" s="8" t="s">
        <v>23</v>
      </c>
      <c r="C18" s="36">
        <v>3894.2</v>
      </c>
      <c r="D18" s="20">
        <f>(D22/100)*45</f>
        <v>1421388</v>
      </c>
      <c r="E18" s="20">
        <v>700</v>
      </c>
      <c r="F18" s="21"/>
    </row>
    <row r="19" spans="2:10" ht="24.95" customHeight="1" x14ac:dyDescent="0.25">
      <c r="B19" s="8" t="s">
        <v>24</v>
      </c>
      <c r="C19" s="9">
        <v>3029</v>
      </c>
      <c r="D19" s="9">
        <f>(D22/100)*35</f>
        <v>1105524</v>
      </c>
      <c r="E19" s="9">
        <v>800</v>
      </c>
      <c r="F19" s="22"/>
    </row>
    <row r="20" spans="2:10" ht="24.95" customHeight="1" x14ac:dyDescent="0.25">
      <c r="B20" s="8" t="s">
        <v>25</v>
      </c>
      <c r="C20" s="14">
        <v>1729</v>
      </c>
      <c r="D20" s="9">
        <f>(D22/100)*20</f>
        <v>631728</v>
      </c>
      <c r="E20" s="14">
        <v>1500</v>
      </c>
      <c r="F20" s="22"/>
    </row>
    <row r="21" spans="2:10" ht="24.95" customHeight="1" x14ac:dyDescent="0.25">
      <c r="B21" s="13" t="s">
        <v>21</v>
      </c>
      <c r="C21" s="14"/>
      <c r="D21" s="14"/>
      <c r="E21" s="14"/>
      <c r="F21" s="23"/>
    </row>
    <row r="22" spans="2:10" ht="24.95" customHeight="1" thickBot="1" x14ac:dyDescent="0.3">
      <c r="B22" s="18" t="s">
        <v>22</v>
      </c>
      <c r="C22" s="17">
        <f>SUM(C18:C20)</f>
        <v>8652.2000000000007</v>
      </c>
      <c r="D22" s="35">
        <f>PRODUCT((C12*12))</f>
        <v>3158640</v>
      </c>
      <c r="E22" s="17">
        <f>AVERAGE(E18:E20)</f>
        <v>1000</v>
      </c>
      <c r="F22" s="24">
        <f>PRODUCT(D22:E22)</f>
        <v>3158640000</v>
      </c>
      <c r="G22">
        <v>3524000</v>
      </c>
    </row>
    <row r="23" spans="2:10" ht="15.75" thickTop="1" x14ac:dyDescent="0.25"/>
    <row r="25" spans="2:10" ht="23.25" x14ac:dyDescent="0.25">
      <c r="B25" s="5" t="s">
        <v>34</v>
      </c>
    </row>
    <row r="26" spans="2:10" ht="9.9499999999999993" customHeight="1" thickBot="1" x14ac:dyDescent="0.3">
      <c r="B26" s="6"/>
    </row>
    <row r="27" spans="2:10" ht="54.95" customHeight="1" thickTop="1" thickBot="1" x14ac:dyDescent="0.3">
      <c r="B27" s="167" t="s">
        <v>35</v>
      </c>
      <c r="C27" s="7" t="s">
        <v>36</v>
      </c>
      <c r="D27" s="167" t="s">
        <v>37</v>
      </c>
      <c r="E27" s="167" t="s">
        <v>38</v>
      </c>
      <c r="F27" s="25" t="s">
        <v>39</v>
      </c>
      <c r="G27" s="25" t="s">
        <v>40</v>
      </c>
      <c r="H27" s="167" t="s">
        <v>41</v>
      </c>
      <c r="I27" s="30" t="s">
        <v>56</v>
      </c>
      <c r="J27" s="30" t="s">
        <v>58</v>
      </c>
    </row>
    <row r="28" spans="2:10" ht="24.95" customHeight="1" thickTop="1" thickBot="1" x14ac:dyDescent="0.3">
      <c r="B28" s="168"/>
      <c r="C28" s="7" t="s">
        <v>42</v>
      </c>
      <c r="D28" s="168"/>
      <c r="E28" s="168"/>
      <c r="F28" s="25" t="s">
        <v>31</v>
      </c>
      <c r="G28" s="25" t="s">
        <v>32</v>
      </c>
      <c r="H28" s="168"/>
    </row>
    <row r="29" spans="2:10" ht="65.099999999999994" customHeight="1" thickTop="1" x14ac:dyDescent="0.25">
      <c r="B29" s="8" t="s">
        <v>43</v>
      </c>
      <c r="C29" s="9" t="s">
        <v>44</v>
      </c>
      <c r="D29" s="9" t="s">
        <v>45</v>
      </c>
      <c r="E29" s="26">
        <v>42778</v>
      </c>
      <c r="F29" s="27">
        <v>35000</v>
      </c>
      <c r="G29" s="28" t="s">
        <v>81</v>
      </c>
      <c r="H29" s="9"/>
      <c r="I29" t="s">
        <v>57</v>
      </c>
      <c r="J29">
        <v>8</v>
      </c>
    </row>
    <row r="30" spans="2:10" ht="65.099999999999994" customHeight="1" x14ac:dyDescent="0.25">
      <c r="B30" s="8" t="s">
        <v>46</v>
      </c>
      <c r="C30" s="9" t="s">
        <v>47</v>
      </c>
      <c r="D30" s="9" t="s">
        <v>48</v>
      </c>
      <c r="E30" s="9" t="s">
        <v>49</v>
      </c>
      <c r="F30" s="27">
        <v>41052</v>
      </c>
      <c r="G30" s="28" t="s">
        <v>82</v>
      </c>
      <c r="H30" s="9"/>
      <c r="I30" t="s">
        <v>59</v>
      </c>
      <c r="J30">
        <v>5</v>
      </c>
    </row>
    <row r="31" spans="2:10" ht="65.099999999999994" customHeight="1" x14ac:dyDescent="0.25">
      <c r="B31" s="8" t="s">
        <v>50</v>
      </c>
      <c r="C31" s="9" t="s">
        <v>60</v>
      </c>
      <c r="D31" s="31" t="s">
        <v>61</v>
      </c>
      <c r="E31" s="26" t="s">
        <v>62</v>
      </c>
      <c r="F31" s="27">
        <v>85800</v>
      </c>
      <c r="G31" s="28" t="s">
        <v>83</v>
      </c>
      <c r="H31" s="9"/>
      <c r="I31" t="s">
        <v>63</v>
      </c>
      <c r="J31">
        <v>8</v>
      </c>
    </row>
    <row r="32" spans="2:10" ht="65.099999999999994" customHeight="1" x14ac:dyDescent="0.25">
      <c r="B32" s="8" t="s">
        <v>51</v>
      </c>
      <c r="C32" s="9" t="s">
        <v>64</v>
      </c>
      <c r="D32" s="9" t="s">
        <v>65</v>
      </c>
      <c r="E32" s="26" t="s">
        <v>49</v>
      </c>
      <c r="F32" s="27">
        <v>44200</v>
      </c>
      <c r="G32" s="28" t="s">
        <v>84</v>
      </c>
      <c r="H32" s="9"/>
      <c r="I32" t="s">
        <v>66</v>
      </c>
      <c r="J32">
        <v>5</v>
      </c>
    </row>
    <row r="33" spans="2:10" ht="65.099999999999994" customHeight="1" x14ac:dyDescent="0.25">
      <c r="B33" s="8" t="s">
        <v>52</v>
      </c>
      <c r="C33" s="9" t="s">
        <v>67</v>
      </c>
      <c r="D33" s="9" t="s">
        <v>45</v>
      </c>
      <c r="E33" s="26" t="s">
        <v>68</v>
      </c>
      <c r="F33" s="27">
        <v>27560</v>
      </c>
      <c r="G33" s="28" t="s">
        <v>85</v>
      </c>
      <c r="H33" s="9"/>
      <c r="I33" t="s">
        <v>69</v>
      </c>
      <c r="J33">
        <v>6</v>
      </c>
    </row>
    <row r="34" spans="2:10" ht="65.099999999999994" customHeight="1" x14ac:dyDescent="0.25">
      <c r="B34" s="8" t="s">
        <v>53</v>
      </c>
      <c r="C34" s="9" t="s">
        <v>72</v>
      </c>
      <c r="D34" s="31" t="s">
        <v>61</v>
      </c>
      <c r="E34" s="32" t="s">
        <v>71</v>
      </c>
      <c r="F34" s="27">
        <v>44000</v>
      </c>
      <c r="G34" s="28" t="s">
        <v>86</v>
      </c>
      <c r="H34" s="9"/>
      <c r="I34" t="s">
        <v>70</v>
      </c>
      <c r="J34">
        <v>3</v>
      </c>
    </row>
    <row r="35" spans="2:10" ht="65.099999999999994" customHeight="1" x14ac:dyDescent="0.25">
      <c r="B35" s="8" t="s">
        <v>54</v>
      </c>
      <c r="C35" s="9" t="s">
        <v>73</v>
      </c>
      <c r="D35" s="9" t="s">
        <v>74</v>
      </c>
      <c r="E35" s="26" t="s">
        <v>75</v>
      </c>
      <c r="F35" s="27">
        <v>41600</v>
      </c>
      <c r="G35" s="28" t="s">
        <v>87</v>
      </c>
      <c r="H35" s="9"/>
      <c r="I35" t="s">
        <v>76</v>
      </c>
      <c r="J35">
        <v>3</v>
      </c>
    </row>
    <row r="36" spans="2:10" ht="65.099999999999994" customHeight="1" x14ac:dyDescent="0.25">
      <c r="B36" s="8" t="s">
        <v>55</v>
      </c>
      <c r="C36" s="9" t="s">
        <v>77</v>
      </c>
      <c r="D36" s="9" t="s">
        <v>78</v>
      </c>
      <c r="E36" s="26" t="s">
        <v>79</v>
      </c>
      <c r="F36" s="27">
        <v>49400</v>
      </c>
      <c r="G36" s="28" t="s">
        <v>88</v>
      </c>
      <c r="H36" s="9"/>
      <c r="I36" t="s">
        <v>80</v>
      </c>
      <c r="J36">
        <v>9</v>
      </c>
    </row>
    <row r="37" spans="2:10" ht="65.099999999999994" customHeight="1" x14ac:dyDescent="0.25">
      <c r="B37" s="8"/>
      <c r="C37" s="9"/>
      <c r="D37" s="9"/>
      <c r="E37" s="26"/>
      <c r="F37" s="27">
        <f>SUM(F29:F36)</f>
        <v>368612</v>
      </c>
      <c r="G37" s="28" t="s">
        <v>89</v>
      </c>
      <c r="H37" s="9"/>
    </row>
    <row r="38" spans="2:10" ht="15.75" x14ac:dyDescent="0.25">
      <c r="B38" s="29"/>
    </row>
    <row r="39" spans="2:10" ht="15.75" x14ac:dyDescent="0.25">
      <c r="B39" s="29"/>
    </row>
    <row r="40" spans="2:10" ht="15.75" x14ac:dyDescent="0.25">
      <c r="B40" s="29"/>
    </row>
  </sheetData>
  <mergeCells count="7">
    <mergeCell ref="E27:E28"/>
    <mergeCell ref="H27:H28"/>
    <mergeCell ref="B6:B7"/>
    <mergeCell ref="B16:B17"/>
    <mergeCell ref="C16:D16"/>
    <mergeCell ref="B27:B28"/>
    <mergeCell ref="D27:D28"/>
  </mergeCells>
  <pageMargins left="0.7" right="0.7" top="0.75" bottom="0.75" header="0.3" footer="0.3"/>
  <pageSetup paperSize="2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opLeftCell="N1" workbookViewId="0">
      <selection activeCell="I21" sqref="I21"/>
    </sheetView>
  </sheetViews>
  <sheetFormatPr defaultRowHeight="15" x14ac:dyDescent="0.25"/>
  <cols>
    <col min="1" max="1" width="14.5703125" customWidth="1"/>
    <col min="2" max="2" width="8.5703125" customWidth="1"/>
    <col min="3" max="4" width="8.42578125" customWidth="1"/>
    <col min="5" max="5" width="8" customWidth="1"/>
    <col min="6" max="6" width="7.85546875" customWidth="1"/>
    <col min="7" max="7" width="7.5703125" customWidth="1"/>
    <col min="8" max="8" width="8.42578125" customWidth="1"/>
    <col min="9" max="9" width="7.7109375" customWidth="1"/>
    <col min="10" max="10" width="8.42578125" customWidth="1"/>
    <col min="11" max="11" width="8.7109375" customWidth="1"/>
    <col min="12" max="12" width="8.42578125" customWidth="1"/>
    <col min="13" max="14" width="8.140625" customWidth="1"/>
    <col min="15" max="15" width="8" customWidth="1"/>
    <col min="16" max="16" width="8.5703125" customWidth="1"/>
    <col min="17" max="17" width="9.85546875" customWidth="1"/>
    <col min="18" max="18" width="10.140625" customWidth="1"/>
    <col min="19" max="19" width="10.85546875" customWidth="1"/>
    <col min="20" max="20" width="9.7109375" customWidth="1"/>
    <col min="21" max="21" width="8.42578125" customWidth="1"/>
    <col min="22" max="22" width="8.28515625" customWidth="1"/>
    <col min="23" max="23" width="8" customWidth="1"/>
  </cols>
  <sheetData>
    <row r="1" spans="1:61" ht="22.5" customHeight="1" x14ac:dyDescent="0.25">
      <c r="A1" s="37"/>
      <c r="B1" s="183">
        <v>42887</v>
      </c>
      <c r="C1" s="184"/>
      <c r="D1" s="183">
        <v>42917</v>
      </c>
      <c r="E1" s="184"/>
      <c r="F1" s="170">
        <v>42948</v>
      </c>
      <c r="G1" s="171"/>
      <c r="H1" s="170">
        <v>42979</v>
      </c>
      <c r="I1" s="171"/>
      <c r="J1" s="170">
        <v>43009</v>
      </c>
      <c r="K1" s="171"/>
      <c r="L1" s="170">
        <v>43040</v>
      </c>
      <c r="M1" s="171"/>
      <c r="N1" s="170">
        <v>43070</v>
      </c>
      <c r="O1" s="171"/>
      <c r="P1" s="170">
        <v>43101</v>
      </c>
      <c r="Q1" s="172"/>
      <c r="R1" s="170">
        <v>43132</v>
      </c>
      <c r="S1" s="171"/>
      <c r="T1" s="170">
        <v>43160</v>
      </c>
      <c r="U1" s="171"/>
      <c r="V1" s="170">
        <v>43191</v>
      </c>
      <c r="W1" s="172"/>
      <c r="X1" s="170">
        <v>43221</v>
      </c>
      <c r="Y1" s="172"/>
      <c r="Z1" s="165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</row>
    <row r="2" spans="1:61" s="1" customFormat="1" x14ac:dyDescent="0.25">
      <c r="A2" s="38"/>
      <c r="B2" s="43" t="s">
        <v>3</v>
      </c>
      <c r="C2" s="43" t="s">
        <v>4</v>
      </c>
      <c r="D2" s="43" t="s">
        <v>5</v>
      </c>
      <c r="E2" s="43" t="s">
        <v>4</v>
      </c>
      <c r="F2" s="43" t="s">
        <v>5</v>
      </c>
      <c r="G2" s="43" t="s">
        <v>4</v>
      </c>
      <c r="H2" s="43" t="s">
        <v>5</v>
      </c>
      <c r="I2" s="43" t="s">
        <v>4</v>
      </c>
      <c r="J2" s="43" t="s">
        <v>5</v>
      </c>
      <c r="K2" s="43" t="s">
        <v>4</v>
      </c>
      <c r="L2" s="43" t="s">
        <v>5</v>
      </c>
      <c r="M2" s="43" t="s">
        <v>4</v>
      </c>
      <c r="N2" s="43" t="s">
        <v>5</v>
      </c>
      <c r="O2" s="43" t="s">
        <v>7</v>
      </c>
      <c r="P2" s="43" t="s">
        <v>3</v>
      </c>
      <c r="Q2" s="158" t="s">
        <v>4</v>
      </c>
      <c r="R2" s="43" t="s">
        <v>5</v>
      </c>
      <c r="S2" s="43" t="s">
        <v>7</v>
      </c>
      <c r="T2" s="43" t="s">
        <v>3</v>
      </c>
      <c r="U2" s="158" t="s">
        <v>4</v>
      </c>
      <c r="V2" s="43" t="s">
        <v>5</v>
      </c>
      <c r="W2" s="43" t="s">
        <v>7</v>
      </c>
      <c r="X2" s="43" t="s">
        <v>3</v>
      </c>
      <c r="Y2" s="158" t="s">
        <v>4</v>
      </c>
      <c r="Z2" s="166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</row>
    <row r="3" spans="1:61" ht="23.25" x14ac:dyDescent="0.35">
      <c r="A3" s="39" t="s">
        <v>0</v>
      </c>
      <c r="B3" s="40">
        <v>2687608</v>
      </c>
      <c r="C3" s="40">
        <v>426841</v>
      </c>
      <c r="D3" s="40">
        <v>2702182</v>
      </c>
      <c r="E3" s="40">
        <v>397850</v>
      </c>
      <c r="F3" s="40">
        <v>2490179</v>
      </c>
      <c r="G3" s="40">
        <v>364762</v>
      </c>
      <c r="H3" s="40">
        <v>2449333</v>
      </c>
      <c r="I3" s="40">
        <v>185486</v>
      </c>
      <c r="J3" s="40">
        <v>2489181</v>
      </c>
      <c r="K3" s="40">
        <v>293506</v>
      </c>
      <c r="L3" s="40">
        <v>2510669</v>
      </c>
      <c r="M3" s="40">
        <v>182767</v>
      </c>
      <c r="N3" s="40">
        <v>2599178</v>
      </c>
      <c r="O3" s="40">
        <v>51584</v>
      </c>
      <c r="P3" s="40">
        <v>2700042</v>
      </c>
      <c r="Q3" s="153">
        <v>228300</v>
      </c>
      <c r="R3" s="161">
        <v>1926119</v>
      </c>
      <c r="S3" s="161">
        <v>115076</v>
      </c>
      <c r="T3" s="161">
        <v>2031790</v>
      </c>
      <c r="U3" s="161">
        <v>140513</v>
      </c>
      <c r="V3" s="161">
        <v>1957452</v>
      </c>
      <c r="W3" s="161">
        <v>18253</v>
      </c>
      <c r="X3" s="162">
        <v>1990530</v>
      </c>
      <c r="Y3" s="164">
        <v>-66877</v>
      </c>
      <c r="Z3" s="165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  <c r="BG3" s="160"/>
      <c r="BH3" s="160"/>
      <c r="BI3" s="160"/>
    </row>
    <row r="4" spans="1:61" ht="23.25" x14ac:dyDescent="0.35">
      <c r="A4" s="41" t="s">
        <v>1</v>
      </c>
      <c r="B4" s="42">
        <v>788712</v>
      </c>
      <c r="C4" s="42">
        <v>45504</v>
      </c>
      <c r="D4" s="42">
        <v>698853</v>
      </c>
      <c r="E4" s="42">
        <v>87170</v>
      </c>
      <c r="F4" s="42">
        <v>778116</v>
      </c>
      <c r="G4" s="42">
        <v>116659</v>
      </c>
      <c r="H4" s="42">
        <v>794627</v>
      </c>
      <c r="I4" s="42">
        <v>139561</v>
      </c>
      <c r="J4" s="42">
        <v>814112</v>
      </c>
      <c r="K4" s="42">
        <v>244179</v>
      </c>
      <c r="L4" s="42">
        <v>860797</v>
      </c>
      <c r="M4" s="42">
        <v>131058</v>
      </c>
      <c r="N4" s="42">
        <v>1012308</v>
      </c>
      <c r="O4" s="42">
        <v>148510</v>
      </c>
      <c r="P4" s="42">
        <v>858362</v>
      </c>
      <c r="Q4" s="154">
        <v>180728</v>
      </c>
      <c r="R4" s="161">
        <v>893566</v>
      </c>
      <c r="S4" s="161">
        <v>42164</v>
      </c>
      <c r="T4" s="161">
        <v>795786</v>
      </c>
      <c r="U4" s="161">
        <v>84227</v>
      </c>
      <c r="V4" s="161">
        <v>877265</v>
      </c>
      <c r="W4" s="161">
        <v>70282</v>
      </c>
      <c r="X4" s="162">
        <v>548591</v>
      </c>
      <c r="Y4" s="164">
        <v>-63763</v>
      </c>
      <c r="Z4" s="165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</row>
    <row r="5" spans="1:61" ht="23.25" x14ac:dyDescent="0.35">
      <c r="A5" s="41" t="s">
        <v>2</v>
      </c>
      <c r="B5" s="42"/>
      <c r="C5" s="42"/>
      <c r="D5" s="42"/>
      <c r="E5" s="42"/>
      <c r="F5" s="42"/>
      <c r="G5" s="42"/>
      <c r="H5" s="42"/>
      <c r="I5" s="42"/>
      <c r="J5" s="42">
        <v>284973</v>
      </c>
      <c r="K5" s="42">
        <v>65360</v>
      </c>
      <c r="L5" s="42">
        <v>302208</v>
      </c>
      <c r="M5" s="42" t="s">
        <v>6</v>
      </c>
      <c r="N5" s="42">
        <v>283246</v>
      </c>
      <c r="O5" s="42">
        <v>14464</v>
      </c>
      <c r="P5" s="42">
        <v>391029</v>
      </c>
      <c r="Q5" s="155">
        <v>23146</v>
      </c>
      <c r="R5" s="161">
        <v>346919</v>
      </c>
      <c r="S5" s="161">
        <v>97439</v>
      </c>
      <c r="T5" s="161">
        <v>256862</v>
      </c>
      <c r="U5" s="161">
        <v>-2325</v>
      </c>
      <c r="V5" s="161">
        <v>291842</v>
      </c>
      <c r="W5" s="161">
        <v>-543</v>
      </c>
      <c r="X5" s="162">
        <v>269592</v>
      </c>
      <c r="Y5" s="164">
        <v>-85483</v>
      </c>
      <c r="Z5" s="165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</row>
    <row r="6" spans="1:6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155"/>
      <c r="R6" s="163"/>
      <c r="S6" s="163"/>
      <c r="T6" s="163"/>
      <c r="U6" s="161"/>
      <c r="V6" s="161"/>
      <c r="W6" s="161"/>
      <c r="X6" s="162"/>
      <c r="Y6" s="164"/>
      <c r="Z6" s="165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</row>
    <row r="7" spans="1:61" s="3" customFormat="1" ht="23.25" x14ac:dyDescent="0.35">
      <c r="A7" s="4" t="s">
        <v>8</v>
      </c>
      <c r="B7" s="2">
        <f>SUM(B3:B4)</f>
        <v>3476320</v>
      </c>
      <c r="C7" s="2">
        <f>SUM(C3:C4)</f>
        <v>472345</v>
      </c>
      <c r="D7" s="2">
        <f t="shared" ref="D7:Y7" si="0">SUM(D3:D4)</f>
        <v>3401035</v>
      </c>
      <c r="E7" s="2">
        <f t="shared" si="0"/>
        <v>485020</v>
      </c>
      <c r="F7" s="2">
        <f t="shared" si="0"/>
        <v>3268295</v>
      </c>
      <c r="G7" s="2">
        <f t="shared" si="0"/>
        <v>481421</v>
      </c>
      <c r="H7" s="2">
        <f t="shared" si="0"/>
        <v>3243960</v>
      </c>
      <c r="I7" s="2">
        <f t="shared" si="0"/>
        <v>325047</v>
      </c>
      <c r="J7" s="2">
        <f t="shared" si="0"/>
        <v>3303293</v>
      </c>
      <c r="K7" s="2">
        <f t="shared" si="0"/>
        <v>537685</v>
      </c>
      <c r="L7" s="2">
        <f t="shared" si="0"/>
        <v>3371466</v>
      </c>
      <c r="M7" s="2">
        <f t="shared" si="0"/>
        <v>313825</v>
      </c>
      <c r="N7" s="2">
        <f t="shared" si="0"/>
        <v>3611486</v>
      </c>
      <c r="O7" s="2">
        <f t="shared" si="0"/>
        <v>200094</v>
      </c>
      <c r="P7" s="2">
        <f t="shared" si="0"/>
        <v>3558404</v>
      </c>
      <c r="Q7" s="156">
        <f t="shared" si="0"/>
        <v>409028</v>
      </c>
      <c r="R7" s="2">
        <f t="shared" si="0"/>
        <v>2819685</v>
      </c>
      <c r="S7" s="2">
        <f t="shared" si="0"/>
        <v>157240</v>
      </c>
      <c r="T7" s="2">
        <f t="shared" si="0"/>
        <v>2827576</v>
      </c>
      <c r="U7" s="2">
        <f t="shared" si="0"/>
        <v>224740</v>
      </c>
      <c r="V7" s="156">
        <f t="shared" si="0"/>
        <v>2834717</v>
      </c>
      <c r="W7" s="2">
        <f t="shared" si="0"/>
        <v>88535</v>
      </c>
      <c r="X7" s="2">
        <f t="shared" si="0"/>
        <v>2539121</v>
      </c>
      <c r="Y7" s="2">
        <f t="shared" si="0"/>
        <v>-130640</v>
      </c>
      <c r="Z7" s="165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</row>
    <row r="8" spans="1:6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155"/>
      <c r="R8" s="163"/>
      <c r="S8" s="163"/>
      <c r="T8" s="163"/>
      <c r="U8" s="161"/>
      <c r="V8" s="161"/>
      <c r="W8" s="161"/>
      <c r="X8" s="162"/>
      <c r="Y8" s="164"/>
      <c r="Z8" s="165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</row>
    <row r="9" spans="1:61" x14ac:dyDescent="0.25">
      <c r="A9" s="173" t="s">
        <v>309</v>
      </c>
      <c r="B9" s="174"/>
      <c r="C9" s="174"/>
      <c r="D9" s="174"/>
      <c r="E9" s="174"/>
      <c r="F9" s="174"/>
      <c r="G9" s="174"/>
      <c r="H9" s="175"/>
      <c r="I9" s="179">
        <f>SUM(B3,B4,D3,D4,F3,F4,H3,H4,J3,J4,J5,L3,L4,L5,N3,N4,N5,P3,P4,P5+R5,T5,V5,X5,R4,R3,T3,T4,V3,V4,X3,X4)</f>
        <v>40682029</v>
      </c>
      <c r="J9" s="180"/>
      <c r="K9" s="180"/>
      <c r="L9" s="180"/>
      <c r="M9" s="180"/>
      <c r="N9" s="180"/>
      <c r="O9" s="180"/>
      <c r="P9" s="180"/>
      <c r="Q9" s="180"/>
      <c r="R9" s="160"/>
      <c r="S9" s="160"/>
      <c r="T9" s="160"/>
      <c r="U9" s="160"/>
      <c r="V9" s="160"/>
      <c r="W9" s="160"/>
    </row>
    <row r="10" spans="1:61" x14ac:dyDescent="0.25">
      <c r="A10" s="176"/>
      <c r="B10" s="177"/>
      <c r="C10" s="177"/>
      <c r="D10" s="177"/>
      <c r="E10" s="177"/>
      <c r="F10" s="177"/>
      <c r="G10" s="177"/>
      <c r="H10" s="178"/>
      <c r="I10" s="181"/>
      <c r="J10" s="182"/>
      <c r="K10" s="182"/>
      <c r="L10" s="182"/>
      <c r="M10" s="182"/>
      <c r="N10" s="182"/>
      <c r="O10" s="182"/>
      <c r="P10" s="182"/>
      <c r="Q10" s="182"/>
      <c r="R10" s="160"/>
      <c r="S10" s="160"/>
      <c r="T10" s="160"/>
      <c r="U10" s="160"/>
      <c r="V10" s="160"/>
      <c r="W10" s="160"/>
    </row>
    <row r="11" spans="1:61" x14ac:dyDescent="0.25">
      <c r="A11" s="173" t="s">
        <v>310</v>
      </c>
      <c r="B11" s="174"/>
      <c r="C11" s="174"/>
      <c r="D11" s="174"/>
      <c r="E11" s="174"/>
      <c r="F11" s="174"/>
      <c r="G11" s="174"/>
      <c r="H11" s="175"/>
      <c r="I11" s="179">
        <f>SUM(C3,C4,E3,E4,G3,G4,I3,I4,K3,K4,K6,K6,M3,M4,O3,O4,O5,Q3,Q4,Q5+S3,S4,S5,U3,U4,U5,W3,W4,W5,Y3,Y4,Y5)</f>
        <v>3611038</v>
      </c>
      <c r="J11" s="180"/>
      <c r="K11" s="180"/>
      <c r="L11" s="180"/>
      <c r="M11" s="180"/>
      <c r="N11" s="180"/>
      <c r="O11" s="180"/>
      <c r="P11" s="180"/>
      <c r="Q11" s="180"/>
      <c r="R11" s="157"/>
      <c r="S11" s="157"/>
      <c r="T11" s="157"/>
    </row>
    <row r="12" spans="1:61" x14ac:dyDescent="0.25">
      <c r="A12" s="176"/>
      <c r="B12" s="177"/>
      <c r="C12" s="177"/>
      <c r="D12" s="177"/>
      <c r="E12" s="177"/>
      <c r="F12" s="177"/>
      <c r="G12" s="177"/>
      <c r="H12" s="178"/>
      <c r="I12" s="181"/>
      <c r="J12" s="182"/>
      <c r="K12" s="182"/>
      <c r="L12" s="182"/>
      <c r="M12" s="182"/>
      <c r="N12" s="182"/>
      <c r="O12" s="182"/>
      <c r="P12" s="182"/>
      <c r="Q12" s="182"/>
      <c r="R12" s="157"/>
      <c r="S12" s="157"/>
      <c r="T12" s="157"/>
    </row>
    <row r="13" spans="1:61" x14ac:dyDescent="0.25">
      <c r="R13" s="157"/>
      <c r="S13" s="157"/>
      <c r="T13" s="157"/>
    </row>
    <row r="14" spans="1:61" x14ac:dyDescent="0.25">
      <c r="R14" s="157"/>
      <c r="S14" s="157"/>
      <c r="T14" s="157"/>
    </row>
    <row r="15" spans="1:61" x14ac:dyDescent="0.25">
      <c r="R15" s="157"/>
      <c r="S15" s="157"/>
      <c r="T15" s="157"/>
    </row>
  </sheetData>
  <mergeCells count="16">
    <mergeCell ref="A9:H10"/>
    <mergeCell ref="I9:Q10"/>
    <mergeCell ref="A11:H12"/>
    <mergeCell ref="I11:Q12"/>
    <mergeCell ref="B1:C1"/>
    <mergeCell ref="D1:E1"/>
    <mergeCell ref="F1:G1"/>
    <mergeCell ref="J1:K1"/>
    <mergeCell ref="L1:M1"/>
    <mergeCell ref="N1:O1"/>
    <mergeCell ref="H1:I1"/>
    <mergeCell ref="R1:S1"/>
    <mergeCell ref="T1:U1"/>
    <mergeCell ref="V1:W1"/>
    <mergeCell ref="X1:Y1"/>
    <mergeCell ref="P1:Q1"/>
  </mergeCells>
  <hyperlinks>
    <hyperlink ref="Q4" r:id="rId1" display="\\180728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9"/>
  <sheetViews>
    <sheetView view="pageBreakPreview" zoomScale="70" zoomScaleNormal="70" zoomScaleSheetLayoutView="70" zoomScalePageLayoutView="70" workbookViewId="0">
      <selection activeCell="F104" sqref="F104"/>
    </sheetView>
  </sheetViews>
  <sheetFormatPr defaultRowHeight="15" x14ac:dyDescent="0.25"/>
  <cols>
    <col min="1" max="1" width="3.7109375" style="44" customWidth="1"/>
    <col min="2" max="2" width="3.85546875" style="44" customWidth="1"/>
    <col min="3" max="3" width="40.42578125" style="44" customWidth="1"/>
    <col min="4" max="5" width="10.42578125" style="44" customWidth="1"/>
    <col min="6" max="6" width="11" style="44" customWidth="1"/>
    <col min="7" max="18" width="10.42578125" style="44" customWidth="1"/>
    <col min="19" max="16384" width="9.140625" style="44"/>
  </cols>
  <sheetData>
    <row r="1" spans="2:8" ht="15" customHeight="1" x14ac:dyDescent="0.25"/>
    <row r="2" spans="2:8" ht="15" customHeight="1" x14ac:dyDescent="0.25"/>
    <row r="3" spans="2:8" ht="23.25" x14ac:dyDescent="0.25">
      <c r="B3" s="50" t="s">
        <v>131</v>
      </c>
    </row>
    <row r="4" spans="2:8" ht="21.75" thickBot="1" x14ac:dyDescent="0.4">
      <c r="C4" s="49"/>
    </row>
    <row r="5" spans="2:8" ht="54.95" customHeight="1" thickTop="1" thickBot="1" x14ac:dyDescent="0.3">
      <c r="B5" s="197" t="s">
        <v>127</v>
      </c>
      <c r="C5" s="197"/>
      <c r="D5" s="197"/>
      <c r="E5" s="199" t="s">
        <v>130</v>
      </c>
      <c r="F5" s="199"/>
      <c r="G5" s="199" t="s">
        <v>13</v>
      </c>
      <c r="H5" s="199"/>
    </row>
    <row r="6" spans="2:8" ht="24.95" customHeight="1" thickTop="1" thickBot="1" x14ac:dyDescent="0.3">
      <c r="B6" s="198"/>
      <c r="C6" s="198"/>
      <c r="D6" s="198"/>
      <c r="E6" s="199" t="s">
        <v>17</v>
      </c>
      <c r="F6" s="199"/>
      <c r="G6" s="199" t="s">
        <v>16</v>
      </c>
      <c r="H6" s="199"/>
    </row>
    <row r="7" spans="2:8" ht="39.950000000000003" customHeight="1" thickTop="1" x14ac:dyDescent="0.25">
      <c r="B7" s="186" t="s">
        <v>139</v>
      </c>
      <c r="C7" s="186"/>
      <c r="D7" s="186"/>
      <c r="E7" s="196">
        <v>3000</v>
      </c>
      <c r="F7" s="196"/>
      <c r="G7" s="196">
        <v>3.36</v>
      </c>
      <c r="H7" s="196"/>
    </row>
    <row r="8" spans="2:8" ht="39.950000000000003" customHeight="1" x14ac:dyDescent="0.25">
      <c r="B8" s="191" t="s">
        <v>132</v>
      </c>
      <c r="C8" s="191"/>
      <c r="D8" s="191"/>
      <c r="E8" s="187">
        <v>3000</v>
      </c>
      <c r="F8" s="187"/>
      <c r="G8" s="187">
        <v>3.36</v>
      </c>
      <c r="H8" s="187"/>
    </row>
    <row r="9" spans="2:8" ht="39.950000000000003" customHeight="1" x14ac:dyDescent="0.25">
      <c r="B9" s="191" t="s">
        <v>133</v>
      </c>
      <c r="C9" s="192"/>
      <c r="D9" s="192"/>
      <c r="E9" s="187">
        <v>3500</v>
      </c>
      <c r="F9" s="193"/>
      <c r="G9" s="194">
        <v>4</v>
      </c>
      <c r="H9" s="195"/>
    </row>
    <row r="10" spans="2:8" ht="39.950000000000003" customHeight="1" x14ac:dyDescent="0.25">
      <c r="B10" s="186" t="s">
        <v>134</v>
      </c>
      <c r="C10" s="186"/>
      <c r="D10" s="186"/>
      <c r="E10" s="187">
        <v>4500</v>
      </c>
      <c r="F10" s="187"/>
      <c r="G10" s="187">
        <v>5.05</v>
      </c>
      <c r="H10" s="187"/>
    </row>
    <row r="11" spans="2:8" ht="39.950000000000003" customHeight="1" x14ac:dyDescent="0.25">
      <c r="B11" s="191" t="s">
        <v>135</v>
      </c>
      <c r="C11" s="191"/>
      <c r="D11" s="191"/>
      <c r="E11" s="187">
        <v>1500</v>
      </c>
      <c r="F11" s="187"/>
      <c r="G11" s="187">
        <v>1.6</v>
      </c>
      <c r="H11" s="187"/>
    </row>
    <row r="12" spans="2:8" ht="39.950000000000003" customHeight="1" x14ac:dyDescent="0.25">
      <c r="B12" s="191" t="s">
        <v>136</v>
      </c>
      <c r="C12" s="191"/>
      <c r="D12" s="191"/>
      <c r="E12" s="187">
        <v>58500</v>
      </c>
      <c r="F12" s="187"/>
      <c r="G12" s="187">
        <v>65.599999999999994</v>
      </c>
      <c r="H12" s="187"/>
    </row>
    <row r="13" spans="2:8" ht="39.950000000000003" customHeight="1" x14ac:dyDescent="0.25">
      <c r="B13" s="191" t="s">
        <v>137</v>
      </c>
      <c r="C13" s="191"/>
      <c r="D13" s="191"/>
      <c r="E13" s="187">
        <v>5050</v>
      </c>
      <c r="F13" s="187"/>
      <c r="G13" s="187">
        <v>5.6</v>
      </c>
      <c r="H13" s="187"/>
    </row>
    <row r="14" spans="2:8" ht="39.950000000000003" customHeight="1" x14ac:dyDescent="0.25">
      <c r="B14" s="191" t="s">
        <v>138</v>
      </c>
      <c r="C14" s="191"/>
      <c r="D14" s="191"/>
      <c r="E14" s="187">
        <v>9000</v>
      </c>
      <c r="F14" s="187"/>
      <c r="G14" s="187">
        <v>10.1</v>
      </c>
      <c r="H14" s="187"/>
    </row>
    <row r="15" spans="2:8" ht="30" customHeight="1" x14ac:dyDescent="0.25">
      <c r="B15" s="186" t="s">
        <v>275</v>
      </c>
      <c r="C15" s="186"/>
      <c r="D15" s="186"/>
      <c r="E15" s="187">
        <v>3000</v>
      </c>
      <c r="F15" s="187"/>
      <c r="G15" s="187">
        <v>1.1000000000000001</v>
      </c>
      <c r="H15" s="187"/>
    </row>
    <row r="16" spans="2:8" ht="39.950000000000003" customHeight="1" thickBot="1" x14ac:dyDescent="0.3">
      <c r="B16" s="188" t="s">
        <v>129</v>
      </c>
      <c r="C16" s="188"/>
      <c r="D16" s="188"/>
      <c r="E16" s="189">
        <f>SUM(E7:F15)</f>
        <v>91050</v>
      </c>
      <c r="F16" s="189"/>
      <c r="G16" s="190">
        <v>100</v>
      </c>
      <c r="H16" s="190"/>
    </row>
    <row r="17" spans="2:18" ht="15.75" thickTop="1" x14ac:dyDescent="0.25"/>
    <row r="18" spans="2:18" ht="15" customHeight="1" x14ac:dyDescent="0.25"/>
    <row r="19" spans="2:18" ht="15" customHeight="1" x14ac:dyDescent="0.25"/>
    <row r="20" spans="2:18" ht="23.25" x14ac:dyDescent="0.25">
      <c r="B20" s="50" t="s">
        <v>128</v>
      </c>
    </row>
    <row r="21" spans="2:18" ht="21.75" thickBot="1" x14ac:dyDescent="0.4">
      <c r="C21" s="49"/>
    </row>
    <row r="22" spans="2:18" ht="69" customHeight="1" thickTop="1" thickBot="1" x14ac:dyDescent="0.3">
      <c r="B22" s="167" t="s">
        <v>127</v>
      </c>
      <c r="C22" s="167"/>
      <c r="D22" s="19" t="s">
        <v>184</v>
      </c>
      <c r="E22" s="19" t="s">
        <v>186</v>
      </c>
      <c r="F22" s="19" t="s">
        <v>125</v>
      </c>
      <c r="G22" s="169" t="s">
        <v>109</v>
      </c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</row>
    <row r="23" spans="2:18" ht="24.95" customHeight="1" thickTop="1" thickBot="1" x14ac:dyDescent="0.3">
      <c r="B23" s="168"/>
      <c r="C23" s="168"/>
      <c r="D23" s="19"/>
      <c r="E23" s="19"/>
      <c r="F23" s="19" t="s">
        <v>17</v>
      </c>
      <c r="G23" s="19" t="s">
        <v>124</v>
      </c>
      <c r="H23" s="19" t="s">
        <v>123</v>
      </c>
      <c r="I23" s="19" t="s">
        <v>122</v>
      </c>
      <c r="J23" s="19" t="s">
        <v>121</v>
      </c>
      <c r="K23" s="19" t="s">
        <v>120</v>
      </c>
      <c r="L23" s="19" t="s">
        <v>119</v>
      </c>
      <c r="M23" s="19" t="s">
        <v>118</v>
      </c>
      <c r="N23" s="19" t="s">
        <v>117</v>
      </c>
      <c r="O23" s="19" t="s">
        <v>116</v>
      </c>
      <c r="P23" s="19" t="s">
        <v>115</v>
      </c>
      <c r="Q23" s="19" t="s">
        <v>114</v>
      </c>
      <c r="R23" s="19" t="s">
        <v>113</v>
      </c>
    </row>
    <row r="24" spans="2:18" ht="24.95" customHeight="1" thickTop="1" x14ac:dyDescent="0.25">
      <c r="B24" s="73">
        <v>1</v>
      </c>
      <c r="C24" s="74" t="s">
        <v>157</v>
      </c>
      <c r="D24" s="46"/>
      <c r="E24" s="46"/>
      <c r="F24" s="46">
        <f>SUM(F25:F27)</f>
        <v>3000</v>
      </c>
      <c r="G24" s="46">
        <v>1500</v>
      </c>
      <c r="H24" s="46">
        <v>1500</v>
      </c>
      <c r="I24" s="80"/>
      <c r="J24" s="46"/>
      <c r="K24" s="46"/>
      <c r="L24" s="46"/>
      <c r="M24" s="46"/>
      <c r="N24" s="46"/>
      <c r="O24" s="46"/>
      <c r="P24" s="46"/>
      <c r="Q24" s="46"/>
      <c r="R24" s="46"/>
    </row>
    <row r="25" spans="2:18" ht="24.95" customHeight="1" x14ac:dyDescent="0.25">
      <c r="B25" s="48"/>
      <c r="C25" s="47" t="s">
        <v>158</v>
      </c>
      <c r="D25" s="46"/>
      <c r="E25" s="46"/>
      <c r="F25" s="46">
        <v>1500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2:18" ht="24.95" customHeight="1" x14ac:dyDescent="0.25">
      <c r="B26" s="48"/>
      <c r="C26" s="47" t="s">
        <v>159</v>
      </c>
      <c r="D26" s="46"/>
      <c r="E26" s="46"/>
      <c r="F26" s="46">
        <v>1000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2:18" ht="24.95" customHeight="1" x14ac:dyDescent="0.25">
      <c r="B27" s="48"/>
      <c r="C27" s="47" t="s">
        <v>160</v>
      </c>
      <c r="D27" s="46"/>
      <c r="E27" s="46"/>
      <c r="F27" s="46">
        <v>500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2:18" ht="24.95" customHeight="1" x14ac:dyDescent="0.25">
      <c r="B28" s="48"/>
      <c r="C28" s="47" t="s">
        <v>174</v>
      </c>
      <c r="D28" s="46"/>
      <c r="E28" s="46"/>
      <c r="F28" s="46">
        <v>700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2:18" ht="24.95" customHeight="1" x14ac:dyDescent="0.25">
      <c r="B29" s="73">
        <v>2</v>
      </c>
      <c r="C29" s="74" t="s">
        <v>161</v>
      </c>
      <c r="D29" s="46"/>
      <c r="E29" s="46"/>
      <c r="F29" s="46">
        <f>SUM(F30:F32)</f>
        <v>3000</v>
      </c>
      <c r="G29" s="46">
        <v>1500</v>
      </c>
      <c r="H29" s="46">
        <v>1500</v>
      </c>
      <c r="I29" s="80"/>
      <c r="J29" s="46"/>
      <c r="K29" s="46"/>
      <c r="L29" s="46"/>
      <c r="M29" s="46"/>
      <c r="N29" s="46"/>
      <c r="O29" s="46"/>
      <c r="P29" s="46"/>
      <c r="Q29" s="46"/>
      <c r="R29" s="46"/>
    </row>
    <row r="30" spans="2:18" ht="24.95" customHeight="1" x14ac:dyDescent="0.25">
      <c r="B30" s="48"/>
      <c r="C30" s="47" t="s">
        <v>162</v>
      </c>
      <c r="D30" s="46"/>
      <c r="E30" s="46"/>
      <c r="F30" s="46">
        <v>1500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2:18" ht="24.95" customHeight="1" x14ac:dyDescent="0.25">
      <c r="B31" s="48"/>
      <c r="C31" s="47" t="s">
        <v>163</v>
      </c>
      <c r="D31" s="46"/>
      <c r="E31" s="46"/>
      <c r="F31" s="46">
        <v>1000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2:18" ht="24.95" customHeight="1" x14ac:dyDescent="0.25">
      <c r="B32" s="48"/>
      <c r="C32" s="47" t="s">
        <v>164</v>
      </c>
      <c r="D32" s="46"/>
      <c r="E32" s="46"/>
      <c r="F32" s="46">
        <v>500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</row>
    <row r="33" spans="2:18" ht="24.95" customHeight="1" x14ac:dyDescent="0.25">
      <c r="B33" s="48"/>
      <c r="C33" s="47" t="s">
        <v>174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2:18" ht="24.95" customHeight="1" x14ac:dyDescent="0.25">
      <c r="B34" s="73">
        <v>3</v>
      </c>
      <c r="C34" s="74" t="s">
        <v>133</v>
      </c>
      <c r="D34" s="46" t="s">
        <v>185</v>
      </c>
      <c r="E34" s="46" t="s">
        <v>185</v>
      </c>
      <c r="F34" s="54">
        <f>SUM(F35:F36)</f>
        <v>3500</v>
      </c>
      <c r="G34" s="46"/>
      <c r="H34" s="46"/>
      <c r="I34" s="46"/>
      <c r="J34" s="46"/>
      <c r="K34" s="46"/>
      <c r="L34" s="46"/>
      <c r="M34" s="46"/>
      <c r="N34" s="46">
        <v>1500</v>
      </c>
      <c r="O34" s="80">
        <v>1500</v>
      </c>
      <c r="P34" s="46">
        <v>500</v>
      </c>
      <c r="Q34" s="46"/>
      <c r="R34" s="46"/>
    </row>
    <row r="35" spans="2:18" ht="24.95" customHeight="1" x14ac:dyDescent="0.25">
      <c r="B35" s="48"/>
      <c r="C35" s="47" t="s">
        <v>166</v>
      </c>
      <c r="D35" s="46"/>
      <c r="E35" s="46"/>
      <c r="F35" s="46">
        <v>3000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</row>
    <row r="36" spans="2:18" ht="24.95" customHeight="1" x14ac:dyDescent="0.25">
      <c r="B36" s="48"/>
      <c r="C36" s="47" t="s">
        <v>165</v>
      </c>
      <c r="D36" s="46"/>
      <c r="E36" s="46"/>
      <c r="F36" s="52">
        <v>500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</row>
    <row r="37" spans="2:18" ht="24.95" customHeight="1" x14ac:dyDescent="0.25">
      <c r="B37" s="48"/>
      <c r="C37" s="47" t="s">
        <v>174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spans="2:18" ht="24.95" customHeight="1" x14ac:dyDescent="0.25">
      <c r="B38" s="73">
        <v>4</v>
      </c>
      <c r="C38" s="74" t="s">
        <v>167</v>
      </c>
      <c r="D38" s="46"/>
      <c r="E38" s="46" t="s">
        <v>185</v>
      </c>
      <c r="F38" s="46">
        <f>SUM(F39:F42)</f>
        <v>5050</v>
      </c>
      <c r="G38" s="46">
        <v>650</v>
      </c>
      <c r="H38" s="46"/>
      <c r="I38" s="46">
        <v>340</v>
      </c>
      <c r="J38" s="46">
        <v>340</v>
      </c>
      <c r="K38" s="46">
        <v>340</v>
      </c>
      <c r="L38" s="46">
        <v>340</v>
      </c>
      <c r="M38" s="46">
        <v>340</v>
      </c>
      <c r="N38" s="46">
        <v>340</v>
      </c>
      <c r="O38" s="46">
        <v>340</v>
      </c>
      <c r="P38" s="46">
        <v>340</v>
      </c>
      <c r="Q38" s="46">
        <v>340</v>
      </c>
      <c r="R38" s="46">
        <v>340</v>
      </c>
    </row>
    <row r="39" spans="2:18" ht="24.95" customHeight="1" x14ac:dyDescent="0.25">
      <c r="B39" s="48"/>
      <c r="C39" s="47" t="s">
        <v>168</v>
      </c>
      <c r="D39" s="46"/>
      <c r="E39" s="46"/>
      <c r="F39" s="46">
        <v>4200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  <row r="40" spans="2:18" ht="24.75" customHeight="1" x14ac:dyDescent="0.25">
      <c r="B40" s="48"/>
      <c r="C40" s="47" t="s">
        <v>169</v>
      </c>
      <c r="D40" s="46"/>
      <c r="E40" s="46"/>
      <c r="F40" s="46">
        <v>500</v>
      </c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  <row r="41" spans="2:18" ht="24.95" customHeight="1" x14ac:dyDescent="0.25">
      <c r="B41" s="48"/>
      <c r="C41" s="47" t="s">
        <v>170</v>
      </c>
      <c r="D41" s="46"/>
      <c r="E41" s="46"/>
      <c r="F41" s="46">
        <v>200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</row>
    <row r="42" spans="2:18" ht="24.95" customHeight="1" x14ac:dyDescent="0.25">
      <c r="B42" s="48"/>
      <c r="C42" s="47" t="s">
        <v>171</v>
      </c>
      <c r="D42" s="46"/>
      <c r="E42" s="46"/>
      <c r="F42" s="46">
        <v>150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2:18" ht="24.95" customHeight="1" x14ac:dyDescent="0.25">
      <c r="B43" s="48"/>
      <c r="C43" s="4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4" spans="2:18" ht="24.95" customHeight="1" x14ac:dyDescent="0.25">
      <c r="B44" s="48"/>
      <c r="C44" s="4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</row>
    <row r="45" spans="2:18" ht="24.95" customHeight="1" thickBot="1" x14ac:dyDescent="0.3">
      <c r="B45" s="185" t="s">
        <v>92</v>
      </c>
      <c r="C45" s="185"/>
      <c r="D45" s="45"/>
      <c r="E45" s="45"/>
      <c r="F45" s="51">
        <f>SUM(F24,F34,F38,F29)</f>
        <v>14550</v>
      </c>
      <c r="G45" s="45">
        <f>SUM(G24:G44)</f>
        <v>3650</v>
      </c>
      <c r="H45" s="60">
        <f t="shared" ref="H45:R45" si="0">SUM(H24:H44)</f>
        <v>3000</v>
      </c>
      <c r="I45" s="60">
        <f t="shared" si="0"/>
        <v>340</v>
      </c>
      <c r="J45" s="60">
        <f t="shared" si="0"/>
        <v>340</v>
      </c>
      <c r="K45" s="60">
        <f t="shared" si="0"/>
        <v>340</v>
      </c>
      <c r="L45" s="60">
        <f t="shared" si="0"/>
        <v>340</v>
      </c>
      <c r="M45" s="60">
        <f t="shared" si="0"/>
        <v>340</v>
      </c>
      <c r="N45" s="60">
        <f t="shared" si="0"/>
        <v>1840</v>
      </c>
      <c r="O45" s="60">
        <f t="shared" si="0"/>
        <v>1840</v>
      </c>
      <c r="P45" s="60">
        <f t="shared" si="0"/>
        <v>840</v>
      </c>
      <c r="Q45" s="60">
        <f t="shared" si="0"/>
        <v>340</v>
      </c>
      <c r="R45" s="60">
        <f t="shared" si="0"/>
        <v>340</v>
      </c>
    </row>
    <row r="46" spans="2:18" ht="15.75" thickTop="1" x14ac:dyDescent="0.25"/>
    <row r="49" spans="2:18" ht="23.25" x14ac:dyDescent="0.25">
      <c r="B49" s="50" t="s">
        <v>128</v>
      </c>
    </row>
    <row r="50" spans="2:18" ht="21.75" thickBot="1" x14ac:dyDescent="0.4">
      <c r="C50" s="49"/>
    </row>
    <row r="51" spans="2:18" ht="67.5" customHeight="1" thickTop="1" thickBot="1" x14ac:dyDescent="0.3">
      <c r="B51" s="167" t="s">
        <v>127</v>
      </c>
      <c r="C51" s="167"/>
      <c r="D51" s="33" t="s">
        <v>184</v>
      </c>
      <c r="E51" s="33" t="s">
        <v>126</v>
      </c>
      <c r="F51" s="33" t="s">
        <v>125</v>
      </c>
      <c r="G51" s="169" t="s">
        <v>109</v>
      </c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</row>
    <row r="52" spans="2:18" ht="24" customHeight="1" thickTop="1" thickBot="1" x14ac:dyDescent="0.3">
      <c r="B52" s="168"/>
      <c r="C52" s="168"/>
      <c r="D52" s="33"/>
      <c r="E52" s="33" t="s">
        <v>17</v>
      </c>
      <c r="F52" s="33" t="s">
        <v>17</v>
      </c>
      <c r="G52" s="33" t="s">
        <v>124</v>
      </c>
      <c r="H52" s="33" t="s">
        <v>123</v>
      </c>
      <c r="I52" s="33" t="s">
        <v>122</v>
      </c>
      <c r="J52" s="33" t="s">
        <v>121</v>
      </c>
      <c r="K52" s="33" t="s">
        <v>120</v>
      </c>
      <c r="L52" s="33" t="s">
        <v>119</v>
      </c>
      <c r="M52" s="33" t="s">
        <v>118</v>
      </c>
      <c r="N52" s="33" t="s">
        <v>117</v>
      </c>
      <c r="O52" s="33" t="s">
        <v>116</v>
      </c>
      <c r="P52" s="33" t="s">
        <v>115</v>
      </c>
      <c r="Q52" s="33" t="s">
        <v>114</v>
      </c>
      <c r="R52" s="33" t="s">
        <v>113</v>
      </c>
    </row>
    <row r="53" spans="2:18" ht="33.75" customHeight="1" thickTop="1" x14ac:dyDescent="0.25">
      <c r="B53" s="73">
        <v>5</v>
      </c>
      <c r="C53" s="74" t="s">
        <v>175</v>
      </c>
      <c r="D53" s="54"/>
      <c r="E53" s="54" t="s">
        <v>185</v>
      </c>
      <c r="F53" s="54">
        <f>SUM(F54:F61)</f>
        <v>58500</v>
      </c>
      <c r="G53" s="54">
        <v>30000</v>
      </c>
      <c r="H53" s="54">
        <v>9750</v>
      </c>
      <c r="I53" s="54">
        <v>13750</v>
      </c>
      <c r="J53" s="54">
        <v>2000</v>
      </c>
      <c r="K53" s="80">
        <v>2000</v>
      </c>
      <c r="L53" s="54">
        <v>300</v>
      </c>
      <c r="M53" s="54">
        <v>300</v>
      </c>
      <c r="N53" s="54">
        <v>400</v>
      </c>
      <c r="O53" s="54"/>
      <c r="P53" s="54"/>
      <c r="Q53" s="54"/>
      <c r="R53" s="54"/>
    </row>
    <row r="54" spans="2:18" ht="25.5" customHeight="1" x14ac:dyDescent="0.25">
      <c r="B54" s="48"/>
      <c r="C54" s="47" t="s">
        <v>172</v>
      </c>
      <c r="D54" s="54"/>
      <c r="E54" s="54"/>
      <c r="F54" s="54">
        <v>30000</v>
      </c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2:18" ht="31.5" customHeight="1" x14ac:dyDescent="0.25">
      <c r="B55" s="48"/>
      <c r="C55" s="47" t="s">
        <v>173</v>
      </c>
      <c r="D55" s="54"/>
      <c r="E55" s="54"/>
      <c r="F55" s="54">
        <v>10000</v>
      </c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2:18" ht="27.75" customHeight="1" x14ac:dyDescent="0.25">
      <c r="B56" s="48"/>
      <c r="C56" s="47" t="s">
        <v>159</v>
      </c>
      <c r="D56" s="54"/>
      <c r="E56" s="54"/>
      <c r="F56" s="54">
        <v>9000</v>
      </c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2:18" ht="24" customHeight="1" x14ac:dyDescent="0.25">
      <c r="B57" s="48"/>
      <c r="C57" s="47" t="s">
        <v>160</v>
      </c>
      <c r="D57" s="54"/>
      <c r="E57" s="54"/>
      <c r="F57" s="54">
        <v>1000</v>
      </c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2:18" ht="26.25" customHeight="1" x14ac:dyDescent="0.25">
      <c r="B58" s="48"/>
      <c r="C58" s="47" t="s">
        <v>174</v>
      </c>
      <c r="D58" s="54"/>
      <c r="E58" s="54"/>
      <c r="F58" s="54">
        <v>3000</v>
      </c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2:18" ht="27.75" customHeight="1" x14ac:dyDescent="0.25">
      <c r="B59" s="48"/>
      <c r="C59" s="68" t="s">
        <v>176</v>
      </c>
      <c r="D59" s="54"/>
      <c r="E59" s="54"/>
      <c r="F59" s="54">
        <v>1500</v>
      </c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2:18" ht="24" customHeight="1" x14ac:dyDescent="0.25">
      <c r="B60" s="48"/>
      <c r="C60" s="47" t="s">
        <v>177</v>
      </c>
      <c r="D60" s="54"/>
      <c r="E60" s="54"/>
      <c r="F60" s="54">
        <v>3000</v>
      </c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2:18" ht="28.5" customHeight="1" x14ac:dyDescent="0.25">
      <c r="B61" s="48"/>
      <c r="C61" s="47" t="s">
        <v>160</v>
      </c>
      <c r="D61" s="54"/>
      <c r="E61" s="54"/>
      <c r="F61" s="54">
        <v>1000</v>
      </c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2:18" ht="16.5" customHeight="1" x14ac:dyDescent="0.25"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2:18" ht="25.5" customHeight="1" x14ac:dyDescent="0.25">
      <c r="B63" s="73">
        <v>6</v>
      </c>
      <c r="C63" s="74" t="s">
        <v>178</v>
      </c>
      <c r="D63" s="54" t="s">
        <v>185</v>
      </c>
      <c r="E63" s="54" t="s">
        <v>185</v>
      </c>
      <c r="F63" s="54">
        <f>SUM(F64:F67)</f>
        <v>4500</v>
      </c>
      <c r="G63" s="54"/>
      <c r="H63" s="54"/>
      <c r="I63" s="54"/>
      <c r="J63" s="54"/>
      <c r="K63" s="54"/>
      <c r="L63" s="54"/>
      <c r="M63" s="54"/>
      <c r="N63" s="54">
        <v>3000</v>
      </c>
      <c r="O63" s="80">
        <v>500</v>
      </c>
      <c r="P63" s="54">
        <v>250</v>
      </c>
      <c r="Q63" s="54">
        <v>250</v>
      </c>
      <c r="R63" s="54">
        <v>500</v>
      </c>
    </row>
    <row r="64" spans="2:18" ht="26.25" customHeight="1" x14ac:dyDescent="0.25">
      <c r="B64" s="48"/>
      <c r="C64" s="47" t="s">
        <v>179</v>
      </c>
      <c r="D64" s="54"/>
      <c r="E64" s="54"/>
      <c r="F64" s="54">
        <v>3000</v>
      </c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2:18" ht="25.5" customHeight="1" x14ac:dyDescent="0.25">
      <c r="B65" s="48"/>
      <c r="C65" s="47" t="s">
        <v>169</v>
      </c>
      <c r="D65" s="54"/>
      <c r="E65" s="54"/>
      <c r="F65" s="52">
        <v>500</v>
      </c>
      <c r="G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2:18" ht="23.25" customHeight="1" x14ac:dyDescent="0.25">
      <c r="B66" s="48"/>
      <c r="C66" s="47" t="s">
        <v>160</v>
      </c>
      <c r="D66" s="54"/>
      <c r="E66" s="54"/>
      <c r="F66" s="54">
        <v>500</v>
      </c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2:18" ht="26.25" customHeight="1" x14ac:dyDescent="0.25">
      <c r="B67" s="48"/>
      <c r="C67" s="47" t="s">
        <v>180</v>
      </c>
      <c r="D67" s="54"/>
      <c r="E67" s="54"/>
      <c r="F67" s="54">
        <v>500</v>
      </c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2:18" ht="30" customHeight="1" x14ac:dyDescent="0.25">
      <c r="B68" s="48"/>
      <c r="C68" s="47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2:18" ht="27.75" customHeight="1" x14ac:dyDescent="0.25">
      <c r="B69" s="73">
        <v>7</v>
      </c>
      <c r="C69" s="74" t="s">
        <v>181</v>
      </c>
      <c r="D69" s="54" t="s">
        <v>185</v>
      </c>
      <c r="E69" s="54"/>
      <c r="F69" s="54">
        <f>SUM(F70:F72)</f>
        <v>1500</v>
      </c>
      <c r="G69" s="54">
        <v>750</v>
      </c>
      <c r="H69" s="80">
        <v>750</v>
      </c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2:18" ht="21" customHeight="1" x14ac:dyDescent="0.25">
      <c r="B70" s="48"/>
      <c r="C70" s="47" t="s">
        <v>160</v>
      </c>
      <c r="D70" s="54"/>
      <c r="E70" s="54"/>
      <c r="F70" s="54">
        <v>500</v>
      </c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2:18" ht="23.25" customHeight="1" x14ac:dyDescent="0.25">
      <c r="B71" s="48"/>
      <c r="C71" s="47" t="s">
        <v>182</v>
      </c>
      <c r="D71" s="54"/>
      <c r="E71" s="54"/>
      <c r="F71" s="54">
        <v>500</v>
      </c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2:18" ht="23.25" customHeight="1" x14ac:dyDescent="0.25">
      <c r="B72" s="48"/>
      <c r="C72" s="47" t="s">
        <v>169</v>
      </c>
      <c r="D72" s="54"/>
      <c r="E72" s="54"/>
      <c r="F72" s="54">
        <v>500</v>
      </c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2:18" ht="18" customHeight="1" x14ac:dyDescent="0.25">
      <c r="B73" s="73">
        <v>8</v>
      </c>
      <c r="C73" s="74" t="s">
        <v>183</v>
      </c>
      <c r="D73" s="54"/>
      <c r="E73" s="54"/>
      <c r="F73" s="54">
        <v>9000</v>
      </c>
      <c r="G73" s="54">
        <v>4500</v>
      </c>
      <c r="H73" s="54">
        <v>4500</v>
      </c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2:18" ht="23.25" customHeight="1" x14ac:dyDescent="0.25">
      <c r="B74" s="73">
        <v>10</v>
      </c>
      <c r="C74" s="75" t="s">
        <v>274</v>
      </c>
      <c r="D74" s="54"/>
      <c r="E74" s="54"/>
      <c r="F74" s="54">
        <v>3000</v>
      </c>
      <c r="G74" s="54">
        <v>1500</v>
      </c>
      <c r="H74" s="54">
        <v>1500</v>
      </c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6" spans="2:18" ht="15.75" x14ac:dyDescent="0.25">
      <c r="B76" s="48"/>
      <c r="C76" s="47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2:18" ht="20.25" customHeight="1" thickBot="1" x14ac:dyDescent="0.3">
      <c r="B77" s="185" t="s">
        <v>92</v>
      </c>
      <c r="C77" s="185"/>
      <c r="D77" s="53"/>
      <c r="E77" s="53"/>
      <c r="F77" s="51">
        <f>SUM(F24,F29,F34,F38,F53,F63,F69,F73,F74)</f>
        <v>91050</v>
      </c>
      <c r="G77" s="53">
        <f>SUM(G53:G76)</f>
        <v>36750</v>
      </c>
      <c r="H77" s="60">
        <f t="shared" ref="H77:R77" si="1">SUM(H53:H76)</f>
        <v>16500</v>
      </c>
      <c r="I77" s="60">
        <f t="shared" si="1"/>
        <v>13750</v>
      </c>
      <c r="J77" s="60">
        <f t="shared" si="1"/>
        <v>2000</v>
      </c>
      <c r="K77" s="60">
        <f t="shared" si="1"/>
        <v>2000</v>
      </c>
      <c r="L77" s="60">
        <f t="shared" si="1"/>
        <v>300</v>
      </c>
      <c r="M77" s="60">
        <f t="shared" si="1"/>
        <v>300</v>
      </c>
      <c r="N77" s="60">
        <f t="shared" si="1"/>
        <v>3400</v>
      </c>
      <c r="O77" s="60">
        <f t="shared" si="1"/>
        <v>500</v>
      </c>
      <c r="P77" s="60">
        <f t="shared" si="1"/>
        <v>250</v>
      </c>
      <c r="Q77" s="60">
        <f t="shared" si="1"/>
        <v>250</v>
      </c>
      <c r="R77" s="60">
        <f t="shared" si="1"/>
        <v>500</v>
      </c>
    </row>
    <row r="78" spans="2:18" ht="36.75" customHeight="1" thickTop="1" x14ac:dyDescent="0.25">
      <c r="B78" s="69"/>
      <c r="C78" s="69"/>
      <c r="D78" s="70"/>
      <c r="E78" s="70"/>
      <c r="F78" s="71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</row>
    <row r="81" spans="2:18" ht="23.25" x14ac:dyDescent="0.25">
      <c r="B81" s="50" t="s">
        <v>112</v>
      </c>
    </row>
    <row r="82" spans="2:18" ht="21.75" thickBot="1" x14ac:dyDescent="0.4">
      <c r="C82" s="49"/>
    </row>
    <row r="83" spans="2:18" ht="54.95" customHeight="1" thickTop="1" thickBot="1" x14ac:dyDescent="0.3">
      <c r="B83" s="167" t="s">
        <v>111</v>
      </c>
      <c r="C83" s="167"/>
      <c r="D83" s="169" t="s">
        <v>110</v>
      </c>
      <c r="E83" s="169"/>
      <c r="F83" s="169" t="s">
        <v>109</v>
      </c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</row>
    <row r="84" spans="2:18" ht="31.5" customHeight="1" thickTop="1" thickBot="1" x14ac:dyDescent="0.3">
      <c r="B84" s="168"/>
      <c r="C84" s="168"/>
      <c r="D84" s="33" t="s">
        <v>17</v>
      </c>
      <c r="E84" s="33" t="s">
        <v>108</v>
      </c>
      <c r="F84" s="33" t="s">
        <v>107</v>
      </c>
      <c r="G84" s="33" t="s">
        <v>106</v>
      </c>
      <c r="H84" s="33" t="s">
        <v>105</v>
      </c>
      <c r="I84" s="33" t="s">
        <v>104</v>
      </c>
      <c r="J84" s="33" t="s">
        <v>103</v>
      </c>
      <c r="K84" s="33" t="s">
        <v>102</v>
      </c>
      <c r="L84" s="33" t="s">
        <v>101</v>
      </c>
      <c r="M84" s="33" t="s">
        <v>100</v>
      </c>
      <c r="N84" s="33" t="s">
        <v>99</v>
      </c>
      <c r="O84" s="33" t="s">
        <v>98</v>
      </c>
      <c r="P84" s="33" t="s">
        <v>97</v>
      </c>
      <c r="Q84" s="56" t="s">
        <v>96</v>
      </c>
      <c r="R84" s="56" t="s">
        <v>276</v>
      </c>
    </row>
    <row r="85" spans="2:18" ht="39.950000000000003" customHeight="1" thickTop="1" x14ac:dyDescent="0.25">
      <c r="B85" s="48">
        <v>1</v>
      </c>
      <c r="C85" s="47" t="s">
        <v>95</v>
      </c>
      <c r="D85" s="54">
        <v>6000</v>
      </c>
      <c r="E85" s="54">
        <v>200</v>
      </c>
      <c r="F85" s="54">
        <v>300</v>
      </c>
      <c r="G85" s="54">
        <v>200</v>
      </c>
      <c r="H85" s="54">
        <v>300</v>
      </c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2:18" ht="39.950000000000003" customHeight="1" x14ac:dyDescent="0.25">
      <c r="B86" s="48">
        <v>2</v>
      </c>
      <c r="C86" s="47" t="s">
        <v>94</v>
      </c>
      <c r="D86" s="54" t="s">
        <v>187</v>
      </c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2:18" ht="39.950000000000003" customHeight="1" x14ac:dyDescent="0.25">
      <c r="B87" s="48">
        <v>3</v>
      </c>
      <c r="C87" s="47" t="s">
        <v>93</v>
      </c>
      <c r="D87" s="54">
        <v>90050</v>
      </c>
      <c r="E87" s="54">
        <f>SUM(G45,G77)</f>
        <v>40400</v>
      </c>
      <c r="F87" s="54">
        <f>SUM(H77,H45)</f>
        <v>19500</v>
      </c>
      <c r="G87" s="54">
        <f>SUM(I45,I77)</f>
        <v>14090</v>
      </c>
      <c r="H87" s="58">
        <f t="shared" ref="H87" si="2">SUM(J45,J77)</f>
        <v>2340</v>
      </c>
      <c r="I87" s="58">
        <f t="shared" ref="I87" si="3">SUM(K77,K45)</f>
        <v>2340</v>
      </c>
      <c r="J87" s="58">
        <f t="shared" ref="J87:K87" si="4">SUM(L45,L77)</f>
        <v>640</v>
      </c>
      <c r="K87" s="58">
        <f t="shared" si="4"/>
        <v>640</v>
      </c>
      <c r="L87" s="58">
        <f t="shared" ref="L87" si="5">SUM(N77,N45)</f>
        <v>5240</v>
      </c>
      <c r="M87" s="58">
        <f t="shared" ref="M87:N87" si="6">SUM(O45,O77)</f>
        <v>2340</v>
      </c>
      <c r="N87" s="58">
        <f t="shared" si="6"/>
        <v>1090</v>
      </c>
      <c r="O87" s="58">
        <f t="shared" ref="O87" si="7">SUM(Q77,Q45)</f>
        <v>590</v>
      </c>
      <c r="P87" s="58">
        <f t="shared" ref="P87" si="8">SUM(R45,R77)</f>
        <v>840</v>
      </c>
      <c r="Q87" s="54">
        <f>SUM(R63,R38)</f>
        <v>840</v>
      </c>
      <c r="R87" s="54">
        <v>340</v>
      </c>
    </row>
    <row r="88" spans="2:18" ht="39.950000000000003" customHeight="1" thickBot="1" x14ac:dyDescent="0.3">
      <c r="B88" s="185" t="s">
        <v>92</v>
      </c>
      <c r="C88" s="185"/>
      <c r="D88" s="53">
        <f>SUM(D85:D87)</f>
        <v>96050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</row>
    <row r="89" spans="2:18" ht="15.75" thickTop="1" x14ac:dyDescent="0.25"/>
  </sheetData>
  <mergeCells count="45">
    <mergeCell ref="B5:D6"/>
    <mergeCell ref="E5:F5"/>
    <mergeCell ref="G5:H5"/>
    <mergeCell ref="E6:F6"/>
    <mergeCell ref="G6:H6"/>
    <mergeCell ref="B7:D7"/>
    <mergeCell ref="E7:F7"/>
    <mergeCell ref="G7:H7"/>
    <mergeCell ref="B8:D8"/>
    <mergeCell ref="E8:F8"/>
    <mergeCell ref="G8:H8"/>
    <mergeCell ref="B10:D10"/>
    <mergeCell ref="E10:F10"/>
    <mergeCell ref="G10:H10"/>
    <mergeCell ref="B9:D9"/>
    <mergeCell ref="E9:F9"/>
    <mergeCell ref="G9:H9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51:C52"/>
    <mergeCell ref="G51:R51"/>
    <mergeCell ref="B77:C77"/>
    <mergeCell ref="B88:C88"/>
    <mergeCell ref="B22:C23"/>
    <mergeCell ref="G22:R22"/>
    <mergeCell ref="B45:C45"/>
    <mergeCell ref="B83:C84"/>
    <mergeCell ref="D83:E83"/>
    <mergeCell ref="F83:R83"/>
  </mergeCells>
  <pageMargins left="0.51181102362204722" right="0.39370078740157483" top="0.59055118110236215" bottom="0.59055118110236215" header="0.31496062992125984" footer="0.31496062992125984"/>
  <pageSetup paperSize="9" scale="67" orientation="landscape" r:id="rId1"/>
  <headerFooter>
    <oddHeader>&amp;L&amp;"-,полужирный"&amp;20&amp;K03-023ИНВЕСТИЦИОННАЯ ПРОГРАММА</oddHeader>
    <oddFooter>&amp;R&amp;P</oddFooter>
  </headerFooter>
  <rowBreaks count="2" manualBreakCount="2">
    <brk id="17" max="16383" man="1"/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92"/>
  <sheetViews>
    <sheetView view="pageBreakPreview" topLeftCell="A61" zoomScale="70" zoomScaleNormal="70" zoomScaleSheetLayoutView="70" zoomScalePageLayoutView="55" workbookViewId="0">
      <selection activeCell="E51" sqref="E51"/>
    </sheetView>
  </sheetViews>
  <sheetFormatPr defaultRowHeight="15" x14ac:dyDescent="0.25"/>
  <cols>
    <col min="1" max="2" width="4.85546875" style="44" customWidth="1"/>
    <col min="3" max="3" width="28.85546875" style="44" customWidth="1"/>
    <col min="4" max="4" width="11.5703125" style="44" customWidth="1"/>
    <col min="5" max="5" width="12.85546875" style="44" customWidth="1"/>
    <col min="6" max="12" width="10.28515625" style="44" customWidth="1"/>
    <col min="13" max="13" width="9.7109375" style="44" customWidth="1"/>
    <col min="14" max="14" width="10.28515625" style="44" customWidth="1"/>
    <col min="15" max="15" width="13" style="44" customWidth="1"/>
    <col min="16" max="17" width="10.28515625" style="44" customWidth="1"/>
    <col min="18" max="21" width="11" style="44" customWidth="1"/>
    <col min="22" max="16384" width="9.140625" style="44"/>
  </cols>
  <sheetData>
    <row r="3" spans="2:15" ht="23.25" x14ac:dyDescent="0.25">
      <c r="B3" s="50" t="s">
        <v>203</v>
      </c>
    </row>
    <row r="4" spans="2:15" ht="18" x14ac:dyDescent="0.25">
      <c r="C4" s="82"/>
    </row>
    <row r="5" spans="2:15" ht="18.75" x14ac:dyDescent="0.25">
      <c r="B5" s="83" t="s">
        <v>204</v>
      </c>
      <c r="E5" s="82"/>
      <c r="J5" s="83"/>
    </row>
    <row r="6" spans="2:15" ht="9.9499999999999993" customHeight="1" thickBot="1" x14ac:dyDescent="0.35">
      <c r="C6" s="84"/>
      <c r="H6" s="84"/>
      <c r="M6" s="84"/>
    </row>
    <row r="7" spans="2:15" ht="54.95" customHeight="1" thickTop="1" thickBot="1" x14ac:dyDescent="0.3">
      <c r="B7" s="169" t="s">
        <v>229</v>
      </c>
      <c r="C7" s="169"/>
      <c r="D7" s="169"/>
      <c r="E7" s="56" t="s">
        <v>205</v>
      </c>
      <c r="F7" s="56" t="s">
        <v>230</v>
      </c>
      <c r="G7" s="56" t="s">
        <v>206</v>
      </c>
      <c r="J7" s="169" t="s">
        <v>240</v>
      </c>
      <c r="K7" s="169"/>
      <c r="L7" s="169"/>
      <c r="M7" s="100" t="s">
        <v>243</v>
      </c>
      <c r="N7" s="100" t="s">
        <v>230</v>
      </c>
      <c r="O7" s="100" t="s">
        <v>244</v>
      </c>
    </row>
    <row r="8" spans="2:15" ht="54" customHeight="1" thickTop="1" x14ac:dyDescent="0.25">
      <c r="B8" s="200" t="s">
        <v>236</v>
      </c>
      <c r="C8" s="200"/>
      <c r="D8" s="200"/>
      <c r="E8" s="58">
        <v>37</v>
      </c>
      <c r="F8" s="44">
        <v>800</v>
      </c>
      <c r="G8" s="58">
        <v>9600</v>
      </c>
      <c r="J8" s="186" t="s">
        <v>241</v>
      </c>
      <c r="K8" s="186"/>
      <c r="L8" s="186"/>
      <c r="M8" s="47">
        <v>1</v>
      </c>
      <c r="N8" s="47">
        <v>80</v>
      </c>
      <c r="O8" s="47">
        <f>12*N8</f>
        <v>960</v>
      </c>
    </row>
    <row r="9" spans="2:15" ht="55.5" customHeight="1" x14ac:dyDescent="0.25">
      <c r="B9" s="186" t="s">
        <v>237</v>
      </c>
      <c r="C9" s="186"/>
      <c r="D9" s="186"/>
      <c r="E9" s="58">
        <v>15</v>
      </c>
      <c r="F9" s="85">
        <v>300</v>
      </c>
      <c r="G9" s="58">
        <v>3600</v>
      </c>
      <c r="J9" s="186" t="s">
        <v>248</v>
      </c>
      <c r="K9" s="186"/>
      <c r="L9" s="186"/>
      <c r="M9" s="47">
        <v>1</v>
      </c>
      <c r="N9" s="47">
        <v>100</v>
      </c>
      <c r="O9" s="47">
        <f t="shared" ref="O9:O15" si="0">12*N9</f>
        <v>1200</v>
      </c>
    </row>
    <row r="10" spans="2:15" ht="55.5" customHeight="1" x14ac:dyDescent="0.25">
      <c r="B10" s="186" t="s">
        <v>238</v>
      </c>
      <c r="C10" s="208"/>
      <c r="D10" s="208"/>
      <c r="E10" s="58">
        <v>8</v>
      </c>
      <c r="F10" s="85">
        <v>140</v>
      </c>
      <c r="G10" s="58">
        <v>1680</v>
      </c>
      <c r="J10" s="186" t="s">
        <v>272</v>
      </c>
      <c r="K10" s="208"/>
      <c r="L10" s="208"/>
      <c r="M10" s="47">
        <v>2</v>
      </c>
      <c r="N10" s="101">
        <v>150</v>
      </c>
      <c r="O10" s="47">
        <f t="shared" si="0"/>
        <v>1800</v>
      </c>
    </row>
    <row r="11" spans="2:15" ht="55.5" customHeight="1" x14ac:dyDescent="0.25">
      <c r="B11" s="186" t="s">
        <v>231</v>
      </c>
      <c r="C11" s="208"/>
      <c r="D11" s="208"/>
      <c r="E11" s="58">
        <v>40</v>
      </c>
      <c r="F11" s="85">
        <v>800</v>
      </c>
      <c r="G11" s="58">
        <v>9600</v>
      </c>
      <c r="J11" s="186" t="s">
        <v>245</v>
      </c>
      <c r="K11" s="208"/>
      <c r="L11" s="208"/>
      <c r="M11" s="47">
        <v>5</v>
      </c>
      <c r="N11" s="101">
        <v>300</v>
      </c>
      <c r="O11" s="47">
        <f t="shared" si="0"/>
        <v>3600</v>
      </c>
    </row>
    <row r="12" spans="2:15" ht="55.5" customHeight="1" x14ac:dyDescent="0.25">
      <c r="B12" s="186" t="s">
        <v>232</v>
      </c>
      <c r="C12" s="208"/>
      <c r="D12" s="208"/>
      <c r="E12" s="58">
        <v>60</v>
      </c>
      <c r="F12" s="85">
        <v>1200</v>
      </c>
      <c r="G12" s="86">
        <v>14400</v>
      </c>
      <c r="J12" s="186" t="s">
        <v>242</v>
      </c>
      <c r="K12" s="208"/>
      <c r="L12" s="208"/>
      <c r="M12" s="47">
        <v>2</v>
      </c>
      <c r="N12" s="102">
        <v>100</v>
      </c>
      <c r="O12" s="47">
        <f t="shared" si="0"/>
        <v>1200</v>
      </c>
    </row>
    <row r="13" spans="2:15" ht="55.5" customHeight="1" x14ac:dyDescent="0.25">
      <c r="B13" s="186" t="s">
        <v>135</v>
      </c>
      <c r="C13" s="208"/>
      <c r="D13" s="208"/>
      <c r="E13" s="58">
        <v>4</v>
      </c>
      <c r="F13" s="85">
        <v>100</v>
      </c>
      <c r="G13" s="86">
        <v>1200</v>
      </c>
      <c r="J13" s="186" t="s">
        <v>246</v>
      </c>
      <c r="K13" s="208"/>
      <c r="L13" s="208"/>
      <c r="M13" s="98">
        <v>2</v>
      </c>
      <c r="N13" s="99">
        <v>140</v>
      </c>
      <c r="O13" s="47">
        <f t="shared" si="0"/>
        <v>1680</v>
      </c>
    </row>
    <row r="14" spans="2:15" ht="55.5" customHeight="1" x14ac:dyDescent="0.25">
      <c r="B14" s="186" t="s">
        <v>235</v>
      </c>
      <c r="C14" s="186"/>
      <c r="D14" s="186"/>
      <c r="E14" s="58">
        <v>10</v>
      </c>
      <c r="F14" s="85">
        <v>250</v>
      </c>
      <c r="G14" s="58">
        <v>3000</v>
      </c>
      <c r="J14" s="186" t="s">
        <v>247</v>
      </c>
      <c r="K14" s="208"/>
      <c r="L14" s="208"/>
      <c r="M14" s="98">
        <v>2</v>
      </c>
      <c r="N14" s="99">
        <v>100</v>
      </c>
      <c r="O14" s="47">
        <f t="shared" si="0"/>
        <v>1200</v>
      </c>
    </row>
    <row r="15" spans="2:15" ht="55.5" customHeight="1" x14ac:dyDescent="0.25">
      <c r="B15" s="201" t="s">
        <v>179</v>
      </c>
      <c r="C15" s="201"/>
      <c r="D15" s="201"/>
      <c r="E15" s="58">
        <v>5</v>
      </c>
      <c r="F15" s="85">
        <v>150</v>
      </c>
      <c r="G15" s="58">
        <v>1800</v>
      </c>
      <c r="J15" s="186" t="s">
        <v>249</v>
      </c>
      <c r="K15" s="186"/>
      <c r="L15" s="186"/>
      <c r="M15" s="98">
        <v>5</v>
      </c>
      <c r="N15" s="99">
        <v>350</v>
      </c>
      <c r="O15" s="47">
        <f t="shared" si="0"/>
        <v>4200</v>
      </c>
    </row>
    <row r="16" spans="2:15" ht="55.5" customHeight="1" x14ac:dyDescent="0.25">
      <c r="B16" s="201" t="s">
        <v>188</v>
      </c>
      <c r="C16" s="201"/>
      <c r="D16" s="201"/>
      <c r="E16" s="58">
        <v>5</v>
      </c>
      <c r="F16" s="85">
        <v>350</v>
      </c>
      <c r="G16" s="58">
        <v>4200</v>
      </c>
      <c r="J16" s="186" t="s">
        <v>266</v>
      </c>
      <c r="K16" s="186"/>
      <c r="L16" s="186"/>
      <c r="M16" s="47">
        <v>3</v>
      </c>
      <c r="N16" s="47">
        <v>120</v>
      </c>
      <c r="O16" s="47">
        <f>12*N16</f>
        <v>1440</v>
      </c>
    </row>
    <row r="17" spans="2:21" ht="39.950000000000003" customHeight="1" x14ac:dyDescent="0.25">
      <c r="B17" s="186" t="s">
        <v>239</v>
      </c>
      <c r="C17" s="186"/>
      <c r="D17" s="186"/>
      <c r="E17" s="58">
        <v>20</v>
      </c>
      <c r="F17" s="58">
        <v>600</v>
      </c>
      <c r="G17" s="58">
        <v>7200</v>
      </c>
      <c r="J17" s="186"/>
      <c r="K17" s="186"/>
      <c r="L17" s="186"/>
      <c r="M17" s="68"/>
      <c r="N17" s="68"/>
      <c r="O17" s="68"/>
    </row>
    <row r="18" spans="2:21" ht="39.950000000000003" customHeight="1" x14ac:dyDescent="0.25">
      <c r="B18" s="186"/>
      <c r="C18" s="186"/>
      <c r="D18" s="186"/>
      <c r="E18" s="58"/>
      <c r="F18" s="87"/>
      <c r="G18" s="86"/>
      <c r="J18" s="209" t="s">
        <v>250</v>
      </c>
      <c r="K18" s="209"/>
      <c r="L18" s="209"/>
      <c r="M18" s="68">
        <f>SUM(M8:M16)</f>
        <v>23</v>
      </c>
      <c r="N18" s="68">
        <f>SUM(N8:N16)</f>
        <v>1440</v>
      </c>
      <c r="O18" s="68">
        <f>SUM(O8:O14)</f>
        <v>11640</v>
      </c>
    </row>
    <row r="19" spans="2:21" ht="39.950000000000003" customHeight="1" thickBot="1" x14ac:dyDescent="0.3">
      <c r="B19" s="188" t="s">
        <v>207</v>
      </c>
      <c r="C19" s="188"/>
      <c r="D19" s="188"/>
      <c r="E19" s="72">
        <f>SUM(E8:E17)</f>
        <v>204</v>
      </c>
      <c r="F19" s="72">
        <f>SUM(F8:F18)</f>
        <v>4690</v>
      </c>
      <c r="G19" s="72">
        <f>SUM(G8:G18)</f>
        <v>56280</v>
      </c>
      <c r="J19" s="188" t="s">
        <v>207</v>
      </c>
      <c r="K19" s="188"/>
      <c r="L19" s="188"/>
      <c r="M19" s="119">
        <f>SUM(E19,M18)</f>
        <v>227</v>
      </c>
      <c r="N19" s="119">
        <f>SUM(F19,N18)</f>
        <v>6130</v>
      </c>
      <c r="O19" s="119">
        <f>SUM(G19,O18)</f>
        <v>67920</v>
      </c>
    </row>
    <row r="20" spans="2:21" ht="15.75" thickTop="1" x14ac:dyDescent="0.25">
      <c r="B20" s="88"/>
      <c r="C20" s="88"/>
      <c r="D20" s="88"/>
    </row>
    <row r="21" spans="2:21" ht="30" customHeight="1" thickBot="1" x14ac:dyDescent="0.3">
      <c r="B21" s="50" t="s">
        <v>296</v>
      </c>
    </row>
    <row r="22" spans="2:21" ht="75.75" customHeight="1" thickTop="1" thickBot="1" x14ac:dyDescent="0.3">
      <c r="B22" s="169" t="s">
        <v>214</v>
      </c>
      <c r="C22" s="169"/>
      <c r="D22" s="56" t="s">
        <v>251</v>
      </c>
      <c r="E22" s="56" t="s">
        <v>252</v>
      </c>
      <c r="F22" s="56" t="s">
        <v>253</v>
      </c>
      <c r="G22" s="56" t="s">
        <v>254</v>
      </c>
      <c r="H22" s="56" t="s">
        <v>232</v>
      </c>
      <c r="I22" s="56" t="s">
        <v>135</v>
      </c>
      <c r="J22" s="56" t="s">
        <v>133</v>
      </c>
      <c r="K22" s="56" t="s">
        <v>255</v>
      </c>
      <c r="L22" s="56" t="s">
        <v>188</v>
      </c>
      <c r="M22" s="56" t="s">
        <v>256</v>
      </c>
      <c r="N22" s="56"/>
      <c r="O22" s="56"/>
    </row>
    <row r="23" spans="2:21" ht="51.75" customHeight="1" thickTop="1" x14ac:dyDescent="0.25">
      <c r="B23" s="48">
        <v>1</v>
      </c>
      <c r="C23" s="47" t="s">
        <v>215</v>
      </c>
      <c r="D23" s="58">
        <v>925</v>
      </c>
      <c r="E23" s="58">
        <v>353</v>
      </c>
      <c r="F23" s="58">
        <v>206</v>
      </c>
      <c r="G23" s="58">
        <v>908</v>
      </c>
      <c r="H23" s="58">
        <v>2300</v>
      </c>
      <c r="I23" s="58">
        <v>145</v>
      </c>
      <c r="J23" s="58">
        <v>455</v>
      </c>
      <c r="K23" s="58">
        <v>161</v>
      </c>
      <c r="L23" s="58">
        <v>0</v>
      </c>
      <c r="M23" s="58">
        <v>866</v>
      </c>
      <c r="N23" s="58"/>
      <c r="O23" s="58"/>
    </row>
    <row r="24" spans="2:21" ht="54" customHeight="1" x14ac:dyDescent="0.25">
      <c r="B24" s="48">
        <f>B23+1</f>
        <v>2</v>
      </c>
      <c r="C24" s="47" t="s">
        <v>216</v>
      </c>
      <c r="D24" s="58">
        <v>30</v>
      </c>
      <c r="E24" s="58">
        <v>30</v>
      </c>
      <c r="F24" s="58">
        <v>20</v>
      </c>
      <c r="G24" s="58">
        <v>30</v>
      </c>
      <c r="H24" s="58">
        <v>30</v>
      </c>
      <c r="I24" s="58">
        <v>50</v>
      </c>
      <c r="J24" s="58">
        <v>50</v>
      </c>
      <c r="K24" s="58">
        <v>70</v>
      </c>
      <c r="L24" s="58">
        <v>0</v>
      </c>
      <c r="M24" s="58">
        <v>20</v>
      </c>
      <c r="N24" s="92"/>
      <c r="O24" s="92"/>
    </row>
    <row r="25" spans="2:21" ht="65.25" customHeight="1" x14ac:dyDescent="0.25">
      <c r="B25" s="48">
        <f t="shared" ref="B25:B30" si="1">B24+1</f>
        <v>3</v>
      </c>
      <c r="C25" s="47" t="s">
        <v>267</v>
      </c>
      <c r="D25" s="58">
        <v>800</v>
      </c>
      <c r="E25" s="58">
        <v>300</v>
      </c>
      <c r="F25" s="58">
        <v>140</v>
      </c>
      <c r="G25" s="58">
        <v>800</v>
      </c>
      <c r="H25" s="58">
        <v>1200</v>
      </c>
      <c r="I25" s="58">
        <v>100</v>
      </c>
      <c r="J25" s="58">
        <v>250</v>
      </c>
      <c r="K25" s="58">
        <v>150</v>
      </c>
      <c r="L25" s="58">
        <v>350</v>
      </c>
      <c r="M25" s="58">
        <v>600</v>
      </c>
      <c r="N25" s="58"/>
      <c r="O25" s="58"/>
    </row>
    <row r="26" spans="2:21" ht="66.75" customHeight="1" x14ac:dyDescent="0.25">
      <c r="B26" s="48">
        <f t="shared" si="1"/>
        <v>4</v>
      </c>
      <c r="C26" s="47" t="s">
        <v>268</v>
      </c>
      <c r="D26" s="58">
        <f>D25/100*30</f>
        <v>240</v>
      </c>
      <c r="E26" s="58">
        <f t="shared" ref="E26:M26" si="2">E25/100*30</f>
        <v>90</v>
      </c>
      <c r="F26" s="58">
        <f t="shared" si="2"/>
        <v>42</v>
      </c>
      <c r="G26" s="58">
        <f t="shared" si="2"/>
        <v>240</v>
      </c>
      <c r="H26" s="58">
        <f t="shared" si="2"/>
        <v>360</v>
      </c>
      <c r="I26" s="58">
        <f t="shared" si="2"/>
        <v>30</v>
      </c>
      <c r="J26" s="58">
        <f t="shared" si="2"/>
        <v>75</v>
      </c>
      <c r="K26" s="58">
        <f t="shared" si="2"/>
        <v>45</v>
      </c>
      <c r="L26" s="58">
        <f t="shared" si="2"/>
        <v>105</v>
      </c>
      <c r="M26" s="58">
        <f t="shared" si="2"/>
        <v>180</v>
      </c>
      <c r="N26" s="58"/>
      <c r="O26" s="58"/>
    </row>
    <row r="27" spans="2:21" ht="66" customHeight="1" x14ac:dyDescent="0.25">
      <c r="B27" s="48">
        <f t="shared" si="1"/>
        <v>5</v>
      </c>
      <c r="C27" s="47" t="s">
        <v>219</v>
      </c>
      <c r="D27" s="58">
        <v>120</v>
      </c>
      <c r="E27" s="58">
        <v>70</v>
      </c>
      <c r="F27" s="58">
        <v>25</v>
      </c>
      <c r="G27" s="58">
        <v>120</v>
      </c>
      <c r="H27" s="58">
        <v>200</v>
      </c>
      <c r="I27" s="58">
        <v>5</v>
      </c>
      <c r="J27" s="58">
        <v>20</v>
      </c>
      <c r="K27" s="58">
        <v>20</v>
      </c>
      <c r="L27" s="58">
        <v>30</v>
      </c>
      <c r="M27" s="58">
        <v>120</v>
      </c>
      <c r="N27" s="58"/>
      <c r="O27" s="58"/>
      <c r="S27" s="90"/>
      <c r="T27" s="90"/>
      <c r="U27" s="90"/>
    </row>
    <row r="28" spans="2:21" ht="65.25" customHeight="1" x14ac:dyDescent="0.25">
      <c r="B28" s="48">
        <f t="shared" si="1"/>
        <v>6</v>
      </c>
      <c r="C28" s="47" t="s">
        <v>220</v>
      </c>
      <c r="D28" s="58">
        <v>100</v>
      </c>
      <c r="E28" s="58">
        <v>60</v>
      </c>
      <c r="F28" s="58">
        <v>30</v>
      </c>
      <c r="G28" s="58">
        <v>100</v>
      </c>
      <c r="H28" s="58">
        <v>230</v>
      </c>
      <c r="I28" s="58">
        <v>40</v>
      </c>
      <c r="J28" s="58">
        <v>40</v>
      </c>
      <c r="K28" s="58">
        <v>50</v>
      </c>
      <c r="L28" s="58">
        <v>20</v>
      </c>
      <c r="M28" s="58">
        <v>120</v>
      </c>
      <c r="N28" s="58"/>
      <c r="O28" s="58"/>
    </row>
    <row r="29" spans="2:21" ht="74.25" customHeight="1" x14ac:dyDescent="0.25">
      <c r="B29" s="48">
        <f t="shared" si="1"/>
        <v>7</v>
      </c>
      <c r="C29" s="47" t="s">
        <v>269</v>
      </c>
      <c r="D29" s="58">
        <v>25</v>
      </c>
      <c r="E29" s="58">
        <v>15</v>
      </c>
      <c r="F29" s="58">
        <v>15</v>
      </c>
      <c r="G29" s="58">
        <v>25</v>
      </c>
      <c r="H29" s="58">
        <v>45</v>
      </c>
      <c r="I29" s="58">
        <v>15</v>
      </c>
      <c r="J29" s="58">
        <v>15</v>
      </c>
      <c r="K29" s="58">
        <v>35</v>
      </c>
      <c r="L29" s="58">
        <v>15</v>
      </c>
      <c r="M29" s="58">
        <v>25</v>
      </c>
      <c r="N29" s="58"/>
      <c r="O29" s="58"/>
      <c r="S29" s="91"/>
      <c r="T29" s="91"/>
      <c r="U29" s="91"/>
    </row>
    <row r="30" spans="2:21" ht="55.5" customHeight="1" x14ac:dyDescent="0.25">
      <c r="B30" s="48">
        <f t="shared" si="1"/>
        <v>8</v>
      </c>
      <c r="C30" s="47" t="s">
        <v>223</v>
      </c>
      <c r="D30" s="58">
        <v>80</v>
      </c>
      <c r="E30" s="58">
        <v>40</v>
      </c>
      <c r="F30" s="58">
        <v>20</v>
      </c>
      <c r="G30" s="58">
        <v>80</v>
      </c>
      <c r="H30" s="58">
        <v>150</v>
      </c>
      <c r="I30" s="58">
        <v>20</v>
      </c>
      <c r="J30" s="58">
        <v>30</v>
      </c>
      <c r="K30" s="58">
        <v>50</v>
      </c>
      <c r="L30" s="58">
        <v>15</v>
      </c>
      <c r="M30" s="58">
        <v>80</v>
      </c>
      <c r="N30" s="58"/>
      <c r="O30" s="58"/>
      <c r="S30" s="70"/>
      <c r="T30" s="70"/>
      <c r="U30" s="70"/>
    </row>
    <row r="31" spans="2:21" ht="55.5" customHeight="1" thickBot="1" x14ac:dyDescent="0.3">
      <c r="B31" s="89"/>
      <c r="C31" s="96" t="s">
        <v>224</v>
      </c>
      <c r="D31" s="72">
        <f>SUM(D23:D30)</f>
        <v>2320</v>
      </c>
      <c r="E31" s="72">
        <f t="shared" ref="E31:M31" si="3">SUM(E23:E30)</f>
        <v>958</v>
      </c>
      <c r="F31" s="72">
        <f t="shared" si="3"/>
        <v>498</v>
      </c>
      <c r="G31" s="72">
        <f t="shared" si="3"/>
        <v>2303</v>
      </c>
      <c r="H31" s="72">
        <f t="shared" si="3"/>
        <v>4515</v>
      </c>
      <c r="I31" s="72">
        <f t="shared" si="3"/>
        <v>405</v>
      </c>
      <c r="J31" s="72">
        <f t="shared" si="3"/>
        <v>935</v>
      </c>
      <c r="K31" s="72">
        <f t="shared" si="3"/>
        <v>581</v>
      </c>
      <c r="L31" s="72">
        <f t="shared" si="3"/>
        <v>535</v>
      </c>
      <c r="M31" s="72">
        <f t="shared" si="3"/>
        <v>2011</v>
      </c>
      <c r="N31" s="60"/>
      <c r="O31" s="60"/>
      <c r="S31" s="70"/>
      <c r="T31" s="70"/>
      <c r="U31" s="70"/>
    </row>
    <row r="32" spans="2:21" ht="39.950000000000003" customHeight="1" thickTop="1" x14ac:dyDescent="0.25">
      <c r="B32" s="94"/>
      <c r="S32" s="70"/>
      <c r="T32" s="70"/>
      <c r="U32" s="70"/>
    </row>
    <row r="33" spans="2:21" ht="39.950000000000003" customHeight="1" x14ac:dyDescent="0.25">
      <c r="S33" s="70"/>
      <c r="T33" s="70"/>
      <c r="U33" s="70"/>
    </row>
    <row r="34" spans="2:21" ht="39.950000000000003" customHeight="1" thickBot="1" x14ac:dyDescent="0.3">
      <c r="B34" s="50" t="s">
        <v>297</v>
      </c>
      <c r="S34" s="70"/>
      <c r="T34" s="70"/>
      <c r="U34" s="70"/>
    </row>
    <row r="35" spans="2:21" ht="65.25" customHeight="1" thickTop="1" thickBot="1" x14ac:dyDescent="0.3">
      <c r="B35" s="169" t="s">
        <v>214</v>
      </c>
      <c r="C35" s="169"/>
      <c r="D35" s="56" t="s">
        <v>251</v>
      </c>
      <c r="E35" s="56" t="s">
        <v>252</v>
      </c>
      <c r="F35" s="56" t="s">
        <v>253</v>
      </c>
      <c r="G35" s="56" t="s">
        <v>254</v>
      </c>
      <c r="H35" s="56" t="s">
        <v>232</v>
      </c>
      <c r="I35" s="56" t="s">
        <v>135</v>
      </c>
      <c r="J35" s="56" t="s">
        <v>133</v>
      </c>
      <c r="K35" s="56" t="s">
        <v>255</v>
      </c>
      <c r="L35" s="56" t="s">
        <v>188</v>
      </c>
      <c r="M35" s="56" t="s">
        <v>256</v>
      </c>
      <c r="N35" s="56"/>
      <c r="O35" s="56"/>
      <c r="S35" s="71"/>
      <c r="T35" s="71"/>
      <c r="U35" s="71"/>
    </row>
    <row r="36" spans="2:21" ht="59.25" customHeight="1" thickTop="1" x14ac:dyDescent="0.25">
      <c r="B36" s="48">
        <v>1</v>
      </c>
      <c r="C36" s="47" t="s">
        <v>270</v>
      </c>
      <c r="D36" s="58">
        <v>144</v>
      </c>
      <c r="E36" s="58">
        <v>144</v>
      </c>
      <c r="F36" s="58">
        <v>144</v>
      </c>
      <c r="G36" s="58">
        <v>144</v>
      </c>
      <c r="H36" s="58">
        <v>144</v>
      </c>
      <c r="I36" s="58">
        <v>144</v>
      </c>
      <c r="J36" s="58">
        <v>144</v>
      </c>
      <c r="K36" s="58">
        <v>144</v>
      </c>
      <c r="L36" s="58">
        <v>144</v>
      </c>
      <c r="M36" s="58">
        <v>144</v>
      </c>
      <c r="N36" s="58"/>
      <c r="O36" s="58"/>
      <c r="S36" s="70"/>
      <c r="T36" s="70"/>
      <c r="U36" s="70"/>
    </row>
    <row r="37" spans="2:21" ht="54.75" customHeight="1" x14ac:dyDescent="0.25">
      <c r="B37" s="48">
        <f>B36+1</f>
        <v>2</v>
      </c>
      <c r="C37" s="47" t="s">
        <v>271</v>
      </c>
      <c r="D37" s="58">
        <v>48</v>
      </c>
      <c r="E37" s="58">
        <v>48</v>
      </c>
      <c r="F37" s="58">
        <v>48</v>
      </c>
      <c r="G37" s="58">
        <v>48</v>
      </c>
      <c r="H37" s="58">
        <v>48</v>
      </c>
      <c r="I37" s="58">
        <v>48</v>
      </c>
      <c r="J37" s="58">
        <v>48</v>
      </c>
      <c r="K37" s="58">
        <v>48</v>
      </c>
      <c r="L37" s="58">
        <v>48</v>
      </c>
      <c r="M37" s="58">
        <v>48</v>
      </c>
      <c r="N37" s="58"/>
      <c r="O37" s="58"/>
      <c r="S37" s="95"/>
      <c r="T37" s="95"/>
      <c r="U37" s="95"/>
    </row>
    <row r="38" spans="2:21" ht="57" customHeight="1" x14ac:dyDescent="0.25">
      <c r="B38" s="48">
        <f t="shared" ref="B38:B39" si="4">B37+1</f>
        <v>3</v>
      </c>
      <c r="C38" s="47" t="s">
        <v>273</v>
      </c>
      <c r="D38" s="58">
        <v>20</v>
      </c>
      <c r="E38" s="58">
        <v>20</v>
      </c>
      <c r="F38" s="58">
        <v>20</v>
      </c>
      <c r="G38" s="58">
        <v>20</v>
      </c>
      <c r="H38" s="58">
        <v>20</v>
      </c>
      <c r="I38" s="58">
        <v>20</v>
      </c>
      <c r="J38" s="58">
        <v>20</v>
      </c>
      <c r="K38" s="58">
        <v>20</v>
      </c>
      <c r="L38" s="58">
        <v>20</v>
      </c>
      <c r="M38" s="58">
        <v>20</v>
      </c>
      <c r="N38" s="58"/>
      <c r="O38" s="58"/>
    </row>
    <row r="39" spans="2:21" ht="51" customHeight="1" x14ac:dyDescent="0.25">
      <c r="B39" s="48">
        <f t="shared" si="4"/>
        <v>4</v>
      </c>
      <c r="C39" s="47" t="s">
        <v>226</v>
      </c>
      <c r="D39" s="58">
        <v>30</v>
      </c>
      <c r="E39" s="58">
        <v>20</v>
      </c>
      <c r="F39" s="58">
        <v>15</v>
      </c>
      <c r="G39" s="58">
        <v>35</v>
      </c>
      <c r="H39" s="58">
        <v>100</v>
      </c>
      <c r="I39" s="58">
        <v>10</v>
      </c>
      <c r="J39" s="58">
        <v>10</v>
      </c>
      <c r="K39" s="58">
        <v>10</v>
      </c>
      <c r="L39" s="58">
        <v>40</v>
      </c>
      <c r="M39" s="58">
        <v>30</v>
      </c>
      <c r="N39" s="58"/>
      <c r="O39" s="58"/>
    </row>
    <row r="40" spans="2:21" ht="50.25" customHeight="1" x14ac:dyDescent="0.25">
      <c r="B40" s="48">
        <f>B39+1</f>
        <v>5</v>
      </c>
      <c r="C40" s="47" t="s">
        <v>222</v>
      </c>
      <c r="D40" s="58">
        <v>25</v>
      </c>
      <c r="E40" s="58">
        <v>25</v>
      </c>
      <c r="F40" s="58">
        <v>40</v>
      </c>
      <c r="G40" s="58">
        <v>30</v>
      </c>
      <c r="H40" s="58">
        <v>50</v>
      </c>
      <c r="I40" s="58">
        <v>20</v>
      </c>
      <c r="J40" s="58">
        <v>30</v>
      </c>
      <c r="K40" s="58">
        <v>30</v>
      </c>
      <c r="L40" s="58">
        <v>40</v>
      </c>
      <c r="M40" s="58">
        <v>30</v>
      </c>
      <c r="N40" s="58"/>
      <c r="O40" s="58"/>
    </row>
    <row r="41" spans="2:21" ht="61.5" customHeight="1" x14ac:dyDescent="0.25">
      <c r="B41" s="48">
        <f>B40+1</f>
        <v>6</v>
      </c>
      <c r="C41" s="47" t="s">
        <v>277</v>
      </c>
      <c r="D41" s="58">
        <v>15</v>
      </c>
      <c r="E41" s="58">
        <v>10</v>
      </c>
      <c r="F41" s="58">
        <v>10</v>
      </c>
      <c r="G41" s="58">
        <v>15</v>
      </c>
      <c r="H41" s="58">
        <v>40</v>
      </c>
      <c r="I41" s="58">
        <v>15</v>
      </c>
      <c r="J41" s="58">
        <v>15</v>
      </c>
      <c r="K41" s="58">
        <v>15</v>
      </c>
      <c r="L41" s="58">
        <v>50</v>
      </c>
      <c r="M41" s="58">
        <v>15</v>
      </c>
      <c r="N41" s="58"/>
      <c r="O41" s="58"/>
    </row>
    <row r="42" spans="2:21" ht="66.75" customHeight="1" x14ac:dyDescent="0.25">
      <c r="B42" s="48">
        <f>B41+1</f>
        <v>7</v>
      </c>
      <c r="C42" s="47" t="s">
        <v>278</v>
      </c>
      <c r="D42" s="58">
        <v>10</v>
      </c>
      <c r="E42" s="58">
        <v>5</v>
      </c>
      <c r="F42" s="58">
        <v>5</v>
      </c>
      <c r="G42" s="58">
        <v>10</v>
      </c>
      <c r="H42" s="58">
        <v>20</v>
      </c>
      <c r="I42" s="58">
        <v>5</v>
      </c>
      <c r="J42" s="58">
        <v>5</v>
      </c>
      <c r="K42" s="58">
        <v>5</v>
      </c>
      <c r="L42" s="58">
        <v>50</v>
      </c>
      <c r="M42" s="58">
        <v>20</v>
      </c>
      <c r="N42" s="58"/>
      <c r="O42" s="58"/>
      <c r="S42" s="91"/>
      <c r="T42" s="91"/>
      <c r="U42" s="91"/>
    </row>
    <row r="43" spans="2:21" ht="50.1" customHeight="1" x14ac:dyDescent="0.25">
      <c r="B43" s="48">
        <f>B42+1</f>
        <v>8</v>
      </c>
      <c r="C43" s="47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S43" s="70"/>
      <c r="T43" s="70"/>
      <c r="U43" s="70"/>
    </row>
    <row r="44" spans="2:21" ht="50.1" customHeight="1" thickBot="1" x14ac:dyDescent="0.3">
      <c r="B44" s="89"/>
      <c r="C44" s="96" t="s">
        <v>225</v>
      </c>
      <c r="D44" s="72">
        <f>SUM(D36:D43)</f>
        <v>292</v>
      </c>
      <c r="E44" s="72">
        <f t="shared" ref="E44:M44" si="5">SUM(E36:E43)</f>
        <v>272</v>
      </c>
      <c r="F44" s="72">
        <f t="shared" si="5"/>
        <v>282</v>
      </c>
      <c r="G44" s="72">
        <f t="shared" si="5"/>
        <v>302</v>
      </c>
      <c r="H44" s="72">
        <f t="shared" si="5"/>
        <v>422</v>
      </c>
      <c r="I44" s="72">
        <f t="shared" si="5"/>
        <v>262</v>
      </c>
      <c r="J44" s="72">
        <f t="shared" si="5"/>
        <v>272</v>
      </c>
      <c r="K44" s="72">
        <f t="shared" si="5"/>
        <v>272</v>
      </c>
      <c r="L44" s="72">
        <f t="shared" si="5"/>
        <v>392</v>
      </c>
      <c r="M44" s="72">
        <f t="shared" si="5"/>
        <v>307</v>
      </c>
      <c r="N44" s="60"/>
      <c r="O44" s="60"/>
      <c r="S44" s="70"/>
      <c r="T44" s="70"/>
      <c r="U44" s="70"/>
    </row>
    <row r="45" spans="2:21" ht="50.1" customHeight="1" thickTop="1" x14ac:dyDescent="0.25">
      <c r="B45" s="94"/>
      <c r="S45" s="70"/>
      <c r="T45" s="70"/>
      <c r="U45" s="70"/>
    </row>
    <row r="46" spans="2:21" ht="50.1" customHeight="1" x14ac:dyDescent="0.25">
      <c r="S46" s="70"/>
      <c r="T46" s="70"/>
      <c r="U46" s="70"/>
    </row>
    <row r="47" spans="2:21" ht="50.1" customHeight="1" x14ac:dyDescent="0.25">
      <c r="S47" s="70"/>
      <c r="T47" s="70"/>
      <c r="U47" s="70"/>
    </row>
    <row r="48" spans="2:21" ht="50.1" customHeight="1" thickBot="1" x14ac:dyDescent="0.3">
      <c r="B48" s="50" t="s">
        <v>298</v>
      </c>
      <c r="S48" s="70"/>
      <c r="T48" s="70"/>
      <c r="U48" s="70"/>
    </row>
    <row r="49" spans="2:21" ht="66.75" customHeight="1" thickTop="1" thickBot="1" x14ac:dyDescent="0.3">
      <c r="B49" s="169" t="s">
        <v>214</v>
      </c>
      <c r="C49" s="169"/>
      <c r="D49" s="56" t="s">
        <v>251</v>
      </c>
      <c r="E49" s="56" t="s">
        <v>252</v>
      </c>
      <c r="F49" s="56" t="s">
        <v>253</v>
      </c>
      <c r="G49" s="56" t="s">
        <v>254</v>
      </c>
      <c r="H49" s="56" t="s">
        <v>232</v>
      </c>
      <c r="I49" s="56" t="s">
        <v>135</v>
      </c>
      <c r="J49" s="56" t="s">
        <v>133</v>
      </c>
      <c r="K49" s="56" t="s">
        <v>255</v>
      </c>
      <c r="L49" s="56" t="s">
        <v>188</v>
      </c>
      <c r="M49" s="56" t="s">
        <v>256</v>
      </c>
      <c r="N49" s="56"/>
      <c r="O49" s="56"/>
      <c r="S49" s="70"/>
      <c r="T49" s="70"/>
      <c r="U49" s="70"/>
    </row>
    <row r="50" spans="2:21" ht="50.1" customHeight="1" thickTop="1" x14ac:dyDescent="0.25">
      <c r="B50" s="48">
        <v>1</v>
      </c>
      <c r="C50" s="47" t="s">
        <v>279</v>
      </c>
      <c r="D50" s="58">
        <v>10</v>
      </c>
      <c r="E50" s="58">
        <v>5</v>
      </c>
      <c r="F50" s="58">
        <v>5</v>
      </c>
      <c r="G50" s="58">
        <v>10</v>
      </c>
      <c r="H50" s="58">
        <v>50</v>
      </c>
      <c r="I50" s="58">
        <v>10</v>
      </c>
      <c r="J50" s="58">
        <v>10</v>
      </c>
      <c r="K50" s="58">
        <v>5</v>
      </c>
      <c r="L50" s="58">
        <v>5</v>
      </c>
      <c r="M50" s="58">
        <v>10</v>
      </c>
      <c r="N50" s="58"/>
      <c r="O50" s="58"/>
      <c r="S50" s="70"/>
      <c r="T50" s="70"/>
      <c r="U50" s="70"/>
    </row>
    <row r="51" spans="2:21" ht="37.5" customHeight="1" x14ac:dyDescent="0.25">
      <c r="B51" s="48">
        <f>B50+1</f>
        <v>2</v>
      </c>
      <c r="C51" s="47" t="s">
        <v>217</v>
      </c>
      <c r="D51" s="58">
        <v>150</v>
      </c>
      <c r="E51" s="58">
        <v>60</v>
      </c>
      <c r="F51" s="58">
        <v>50</v>
      </c>
      <c r="G51" s="58">
        <v>100</v>
      </c>
      <c r="H51" s="58">
        <v>200</v>
      </c>
      <c r="I51" s="58">
        <v>70</v>
      </c>
      <c r="J51" s="58">
        <v>70</v>
      </c>
      <c r="K51" s="58">
        <v>60</v>
      </c>
      <c r="L51" s="58">
        <v>70</v>
      </c>
      <c r="M51" s="58">
        <v>100</v>
      </c>
      <c r="N51" s="58"/>
      <c r="O51" s="58"/>
      <c r="P51" s="106"/>
    </row>
    <row r="52" spans="2:21" ht="51" customHeight="1" x14ac:dyDescent="0.25">
      <c r="B52" s="48">
        <f>B51+1</f>
        <v>3</v>
      </c>
      <c r="C52" s="47" t="s">
        <v>218</v>
      </c>
      <c r="D52" s="58">
        <v>20</v>
      </c>
      <c r="E52" s="58">
        <v>10</v>
      </c>
      <c r="F52" s="58">
        <v>10</v>
      </c>
      <c r="G52" s="58">
        <v>20</v>
      </c>
      <c r="H52" s="58">
        <v>40</v>
      </c>
      <c r="I52" s="58">
        <v>10</v>
      </c>
      <c r="J52" s="58">
        <v>15</v>
      </c>
      <c r="K52" s="58">
        <v>10</v>
      </c>
      <c r="L52" s="58">
        <v>20</v>
      </c>
      <c r="M52" s="58">
        <v>20</v>
      </c>
      <c r="N52" s="58"/>
      <c r="O52" s="58"/>
    </row>
    <row r="53" spans="2:21" ht="51.75" customHeight="1" x14ac:dyDescent="0.25">
      <c r="B53" s="48">
        <f>B52+1</f>
        <v>4</v>
      </c>
      <c r="C53" s="47" t="s">
        <v>221</v>
      </c>
      <c r="D53" s="58">
        <v>20</v>
      </c>
      <c r="E53" s="58">
        <v>15</v>
      </c>
      <c r="F53" s="58">
        <v>10</v>
      </c>
      <c r="G53" s="58">
        <v>20</v>
      </c>
      <c r="H53" s="58">
        <v>40</v>
      </c>
      <c r="I53" s="58">
        <v>10</v>
      </c>
      <c r="J53" s="58">
        <v>10</v>
      </c>
      <c r="K53" s="58">
        <v>10</v>
      </c>
      <c r="L53" s="58">
        <v>10</v>
      </c>
      <c r="M53" s="58">
        <v>15</v>
      </c>
      <c r="N53" s="58"/>
      <c r="O53" s="58"/>
      <c r="P53" s="105"/>
    </row>
    <row r="54" spans="2:21" ht="50.1" customHeight="1" thickBot="1" x14ac:dyDescent="0.3">
      <c r="B54" s="89"/>
      <c r="C54" s="96" t="s">
        <v>227</v>
      </c>
      <c r="D54" s="72">
        <f>SUM(D50:D53)</f>
        <v>200</v>
      </c>
      <c r="E54" s="72">
        <f>SUM(E50:E53)</f>
        <v>90</v>
      </c>
      <c r="F54" s="72">
        <f t="shared" ref="F54:M54" si="6">SUM(F50:F53)</f>
        <v>75</v>
      </c>
      <c r="G54" s="72">
        <f t="shared" si="6"/>
        <v>150</v>
      </c>
      <c r="H54" s="72">
        <f t="shared" si="6"/>
        <v>330</v>
      </c>
      <c r="I54" s="72">
        <f t="shared" si="6"/>
        <v>100</v>
      </c>
      <c r="J54" s="72">
        <f t="shared" si="6"/>
        <v>105</v>
      </c>
      <c r="K54" s="72">
        <f t="shared" si="6"/>
        <v>85</v>
      </c>
      <c r="L54" s="72">
        <f t="shared" si="6"/>
        <v>105</v>
      </c>
      <c r="M54" s="72">
        <f t="shared" si="6"/>
        <v>145</v>
      </c>
      <c r="N54" s="60"/>
      <c r="O54" s="60"/>
      <c r="S54" s="70"/>
      <c r="T54" s="70"/>
      <c r="U54" s="70"/>
    </row>
    <row r="55" spans="2:21" ht="8.25" customHeight="1" thickTop="1" x14ac:dyDescent="0.25">
      <c r="B55" s="121"/>
      <c r="C55" s="118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2:21" ht="50.25" customHeight="1" thickBot="1" x14ac:dyDescent="0.3">
      <c r="B56" s="211" t="s">
        <v>306</v>
      </c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S56" s="91"/>
      <c r="T56" s="91"/>
      <c r="U56" s="91"/>
    </row>
    <row r="57" spans="2:21" ht="60" customHeight="1" thickTop="1" thickBot="1" x14ac:dyDescent="0.3">
      <c r="B57" s="168" t="s">
        <v>214</v>
      </c>
      <c r="C57" s="168"/>
      <c r="D57" s="55" t="s">
        <v>251</v>
      </c>
      <c r="E57" s="55" t="s">
        <v>252</v>
      </c>
      <c r="F57" s="55" t="s">
        <v>253</v>
      </c>
      <c r="G57" s="55" t="s">
        <v>254</v>
      </c>
      <c r="H57" s="55" t="s">
        <v>232</v>
      </c>
      <c r="I57" s="55" t="s">
        <v>135</v>
      </c>
      <c r="J57" s="55" t="s">
        <v>133</v>
      </c>
      <c r="K57" s="55" t="s">
        <v>255</v>
      </c>
      <c r="L57" s="55" t="s">
        <v>188</v>
      </c>
      <c r="M57" s="55" t="s">
        <v>256</v>
      </c>
      <c r="N57" s="55"/>
      <c r="O57" s="55"/>
      <c r="S57" s="70"/>
      <c r="T57" s="70"/>
      <c r="U57" s="70"/>
    </row>
    <row r="58" spans="2:21" ht="50.1" customHeight="1" thickTop="1" x14ac:dyDescent="0.25">
      <c r="B58" s="125">
        <v>1</v>
      </c>
      <c r="C58" s="126" t="s">
        <v>210</v>
      </c>
      <c r="D58" s="104">
        <f>SUM(D31)</f>
        <v>2320</v>
      </c>
      <c r="E58" s="104">
        <f>SUM(E31)</f>
        <v>958</v>
      </c>
      <c r="F58" s="104">
        <f t="shared" ref="F58:M58" si="7">SUM(F31)</f>
        <v>498</v>
      </c>
      <c r="G58" s="104">
        <f t="shared" si="7"/>
        <v>2303</v>
      </c>
      <c r="H58" s="104">
        <f t="shared" si="7"/>
        <v>4515</v>
      </c>
      <c r="I58" s="104">
        <f t="shared" si="7"/>
        <v>405</v>
      </c>
      <c r="J58" s="104">
        <f t="shared" si="7"/>
        <v>935</v>
      </c>
      <c r="K58" s="104">
        <f t="shared" si="7"/>
        <v>581</v>
      </c>
      <c r="L58" s="104">
        <f t="shared" si="7"/>
        <v>535</v>
      </c>
      <c r="M58" s="104">
        <f t="shared" si="7"/>
        <v>2011</v>
      </c>
      <c r="N58" s="104"/>
      <c r="O58" s="104"/>
      <c r="S58" s="70"/>
      <c r="T58" s="70"/>
      <c r="U58" s="70"/>
    </row>
    <row r="59" spans="2:21" ht="50.1" customHeight="1" x14ac:dyDescent="0.25">
      <c r="B59" s="48">
        <v>2</v>
      </c>
      <c r="C59" s="47" t="s">
        <v>211</v>
      </c>
      <c r="D59" s="58">
        <f>SUM(D44)</f>
        <v>292</v>
      </c>
      <c r="E59" s="58">
        <f t="shared" ref="E59:M59" si="8">SUM(E44)</f>
        <v>272</v>
      </c>
      <c r="F59" s="58">
        <f t="shared" si="8"/>
        <v>282</v>
      </c>
      <c r="G59" s="58">
        <f t="shared" si="8"/>
        <v>302</v>
      </c>
      <c r="H59" s="58">
        <f t="shared" si="8"/>
        <v>422</v>
      </c>
      <c r="I59" s="58">
        <f t="shared" si="8"/>
        <v>262</v>
      </c>
      <c r="J59" s="58">
        <f t="shared" si="8"/>
        <v>272</v>
      </c>
      <c r="K59" s="58">
        <f t="shared" si="8"/>
        <v>272</v>
      </c>
      <c r="L59" s="58">
        <f t="shared" si="8"/>
        <v>392</v>
      </c>
      <c r="M59" s="58">
        <f t="shared" si="8"/>
        <v>307</v>
      </c>
      <c r="N59" s="58"/>
      <c r="O59" s="58"/>
      <c r="S59" s="70"/>
      <c r="T59" s="70"/>
      <c r="U59" s="70"/>
    </row>
    <row r="60" spans="2:21" ht="39" customHeight="1" x14ac:dyDescent="0.25">
      <c r="B60" s="121">
        <v>3</v>
      </c>
      <c r="C60" s="117" t="s">
        <v>228</v>
      </c>
      <c r="D60" s="97">
        <f>SUM(D54)</f>
        <v>200</v>
      </c>
      <c r="E60" s="97">
        <f t="shared" ref="E60:M60" si="9">SUM(E54)</f>
        <v>90</v>
      </c>
      <c r="F60" s="97">
        <f t="shared" si="9"/>
        <v>75</v>
      </c>
      <c r="G60" s="97">
        <f t="shared" si="9"/>
        <v>150</v>
      </c>
      <c r="H60" s="97">
        <f t="shared" si="9"/>
        <v>330</v>
      </c>
      <c r="I60" s="97">
        <f t="shared" si="9"/>
        <v>100</v>
      </c>
      <c r="J60" s="97">
        <f t="shared" si="9"/>
        <v>105</v>
      </c>
      <c r="K60" s="97">
        <f t="shared" si="9"/>
        <v>85</v>
      </c>
      <c r="L60" s="97">
        <f t="shared" si="9"/>
        <v>105</v>
      </c>
      <c r="M60" s="97">
        <f t="shared" si="9"/>
        <v>145</v>
      </c>
      <c r="N60" s="76"/>
      <c r="O60" s="76"/>
    </row>
    <row r="61" spans="2:21" ht="50.1" customHeight="1" x14ac:dyDescent="0.3">
      <c r="B61" s="141"/>
      <c r="C61" s="142" t="s">
        <v>305</v>
      </c>
      <c r="D61" s="143">
        <f>SUM(D58:D60)</f>
        <v>2812</v>
      </c>
      <c r="E61" s="143">
        <f t="shared" ref="E61:M61" si="10">SUM(E58:E60)</f>
        <v>1320</v>
      </c>
      <c r="F61" s="143">
        <f t="shared" si="10"/>
        <v>855</v>
      </c>
      <c r="G61" s="143">
        <f t="shared" si="10"/>
        <v>2755</v>
      </c>
      <c r="H61" s="143">
        <f t="shared" si="10"/>
        <v>5267</v>
      </c>
      <c r="I61" s="143">
        <f t="shared" si="10"/>
        <v>767</v>
      </c>
      <c r="J61" s="143">
        <f t="shared" si="10"/>
        <v>1312</v>
      </c>
      <c r="K61" s="143">
        <f t="shared" si="10"/>
        <v>938</v>
      </c>
      <c r="L61" s="143">
        <f t="shared" si="10"/>
        <v>1032</v>
      </c>
      <c r="M61" s="143">
        <f t="shared" si="10"/>
        <v>2463</v>
      </c>
      <c r="N61" s="124"/>
      <c r="O61" s="124"/>
      <c r="S61" s="70"/>
      <c r="T61" s="70"/>
      <c r="U61" s="70"/>
    </row>
    <row r="62" spans="2:21" ht="50.1" customHeight="1" x14ac:dyDescent="0.25">
      <c r="S62" s="70"/>
      <c r="T62" s="70"/>
      <c r="U62" s="70"/>
    </row>
    <row r="63" spans="2:21" ht="50.1" customHeight="1" thickBot="1" x14ac:dyDescent="0.3">
      <c r="B63" s="50" t="s">
        <v>299</v>
      </c>
      <c r="J63" s="50" t="s">
        <v>300</v>
      </c>
      <c r="S63" s="70"/>
      <c r="T63" s="70"/>
      <c r="U63" s="70"/>
    </row>
    <row r="64" spans="2:21" ht="49.5" customHeight="1" thickTop="1" thickBot="1" x14ac:dyDescent="0.3">
      <c r="B64" s="169" t="s">
        <v>214</v>
      </c>
      <c r="C64" s="169"/>
      <c r="D64" s="56" t="s">
        <v>287</v>
      </c>
      <c r="E64" s="56"/>
      <c r="F64" s="56"/>
      <c r="G64" s="56"/>
      <c r="H64" s="56"/>
      <c r="J64" s="169" t="s">
        <v>208</v>
      </c>
      <c r="K64" s="169"/>
      <c r="L64" s="169"/>
      <c r="M64" s="169" t="s">
        <v>209</v>
      </c>
      <c r="N64" s="169"/>
      <c r="O64" s="56"/>
    </row>
    <row r="65" spans="2:21" ht="61.5" customHeight="1" thickTop="1" x14ac:dyDescent="0.25">
      <c r="B65" s="127">
        <v>1</v>
      </c>
      <c r="C65" s="128" t="s">
        <v>210</v>
      </c>
      <c r="D65" s="57">
        <f>SUM(D31:M31)</f>
        <v>15061</v>
      </c>
      <c r="E65" s="57"/>
      <c r="F65" s="57"/>
      <c r="G65" s="57"/>
      <c r="H65" s="57"/>
      <c r="J65" s="127">
        <v>1</v>
      </c>
      <c r="K65" s="204" t="s">
        <v>210</v>
      </c>
      <c r="L65" s="204"/>
      <c r="M65" s="205">
        <f>SUM(D65*12)</f>
        <v>180732</v>
      </c>
      <c r="N65" s="205"/>
      <c r="O65" s="57"/>
    </row>
    <row r="66" spans="2:21" ht="50.25" customHeight="1" x14ac:dyDescent="0.25">
      <c r="B66" s="120">
        <v>2</v>
      </c>
      <c r="C66" s="122" t="s">
        <v>211</v>
      </c>
      <c r="D66" s="97">
        <f>SUM(D44:M44)</f>
        <v>3075</v>
      </c>
      <c r="E66" s="97"/>
      <c r="F66" s="97"/>
      <c r="G66" s="97"/>
      <c r="H66" s="97"/>
      <c r="J66" s="120">
        <v>2</v>
      </c>
      <c r="K66" s="206" t="s">
        <v>211</v>
      </c>
      <c r="L66" s="206"/>
      <c r="M66" s="207">
        <f>SUM(D66*12)</f>
        <v>36900</v>
      </c>
      <c r="N66" s="207"/>
      <c r="O66" s="97"/>
    </row>
    <row r="67" spans="2:21" ht="66" customHeight="1" thickBot="1" x14ac:dyDescent="0.3">
      <c r="B67" s="89">
        <v>3</v>
      </c>
      <c r="C67" s="103" t="s">
        <v>228</v>
      </c>
      <c r="D67" s="60">
        <f>SUM(D54:M54)</f>
        <v>1385</v>
      </c>
      <c r="E67" s="60"/>
      <c r="F67" s="60"/>
      <c r="G67" s="60"/>
      <c r="H67" s="60"/>
      <c r="I67" s="123"/>
      <c r="J67" s="89">
        <v>3</v>
      </c>
      <c r="K67" s="213" t="s">
        <v>212</v>
      </c>
      <c r="L67" s="213"/>
      <c r="M67" s="214">
        <f>SUM(D67*12)</f>
        <v>16620</v>
      </c>
      <c r="N67" s="214"/>
      <c r="O67" s="60"/>
    </row>
    <row r="68" spans="2:21" ht="50.1" customHeight="1" thickTop="1" thickBot="1" x14ac:dyDescent="0.3">
      <c r="B68" s="89"/>
      <c r="C68" s="96" t="s">
        <v>213</v>
      </c>
      <c r="D68" s="72">
        <f>SUM(D63:D67)</f>
        <v>19521</v>
      </c>
      <c r="E68" s="60"/>
      <c r="F68" s="60"/>
      <c r="G68" s="60"/>
      <c r="H68" s="60"/>
      <c r="I68" s="60"/>
      <c r="J68" s="89"/>
      <c r="K68" s="185" t="s">
        <v>213</v>
      </c>
      <c r="L68" s="185"/>
      <c r="M68" s="210">
        <f>SUM(M63:N65)</f>
        <v>180732</v>
      </c>
      <c r="N68" s="210"/>
      <c r="O68" s="103"/>
      <c r="S68" s="70"/>
      <c r="T68" s="70"/>
      <c r="U68" s="70"/>
    </row>
    <row r="69" spans="2:21" ht="76.5" customHeight="1" thickTop="1" x14ac:dyDescent="0.25">
      <c r="B69" s="121"/>
      <c r="C69" s="117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S69" s="91"/>
      <c r="T69" s="91"/>
      <c r="U69" s="91"/>
    </row>
    <row r="70" spans="2:21" ht="50.1" customHeight="1" x14ac:dyDescent="0.25">
      <c r="B70" s="121"/>
      <c r="C70" s="118"/>
      <c r="D70" s="71"/>
      <c r="E70" s="70"/>
      <c r="F70" s="70"/>
      <c r="G70" s="70"/>
      <c r="H70" s="70"/>
      <c r="I70" s="70"/>
      <c r="J70" s="121"/>
      <c r="K70" s="202"/>
      <c r="L70" s="202"/>
      <c r="M70" s="203"/>
      <c r="N70" s="203"/>
      <c r="O70" s="117"/>
      <c r="S70" s="70"/>
      <c r="T70" s="70"/>
      <c r="U70" s="70"/>
    </row>
    <row r="71" spans="2:21" ht="50.1" customHeight="1" x14ac:dyDescent="0.25">
      <c r="B71" s="94"/>
      <c r="S71" s="70"/>
      <c r="T71" s="70"/>
      <c r="U71" s="70"/>
    </row>
    <row r="72" spans="2:21" ht="50.1" customHeight="1" x14ac:dyDescent="0.25">
      <c r="S72" s="70"/>
      <c r="T72" s="70"/>
      <c r="U72" s="70"/>
    </row>
    <row r="73" spans="2:21" ht="50.1" customHeight="1" x14ac:dyDescent="0.25">
      <c r="S73" s="70"/>
      <c r="T73" s="70"/>
      <c r="U73" s="70"/>
    </row>
    <row r="74" spans="2:21" ht="50.1" customHeight="1" x14ac:dyDescent="0.25">
      <c r="S74" s="70"/>
      <c r="T74" s="70"/>
      <c r="U74" s="70"/>
    </row>
    <row r="75" spans="2:21" ht="50.1" customHeight="1" x14ac:dyDescent="0.25">
      <c r="S75" s="70"/>
      <c r="T75" s="70"/>
      <c r="U75" s="70"/>
    </row>
    <row r="76" spans="2:21" ht="50.1" customHeight="1" x14ac:dyDescent="0.25">
      <c r="S76" s="70"/>
      <c r="T76" s="70"/>
      <c r="U76" s="70"/>
    </row>
    <row r="77" spans="2:21" ht="50.1" customHeight="1" x14ac:dyDescent="0.25">
      <c r="S77" s="70"/>
      <c r="T77" s="70"/>
      <c r="U77" s="70"/>
    </row>
    <row r="78" spans="2:21" ht="50.1" customHeight="1" x14ac:dyDescent="0.25">
      <c r="S78" s="70"/>
      <c r="T78" s="70"/>
      <c r="U78" s="70"/>
    </row>
    <row r="79" spans="2:21" ht="50.1" customHeight="1" x14ac:dyDescent="0.25">
      <c r="S79" s="70"/>
      <c r="T79" s="70"/>
      <c r="U79" s="70"/>
    </row>
    <row r="80" spans="2:21" ht="50.1" customHeight="1" x14ac:dyDescent="0.25">
      <c r="S80" s="70"/>
      <c r="T80" s="70"/>
      <c r="U80" s="70"/>
    </row>
    <row r="85" spans="19:21" ht="9.9499999999999993" customHeight="1" x14ac:dyDescent="0.25"/>
    <row r="86" spans="19:21" ht="54.95" customHeight="1" x14ac:dyDescent="0.25">
      <c r="S86" s="91"/>
      <c r="T86" s="91"/>
      <c r="U86" s="91"/>
    </row>
    <row r="87" spans="19:21" ht="50.1" customHeight="1" x14ac:dyDescent="0.25">
      <c r="S87" s="70"/>
      <c r="T87" s="70"/>
      <c r="U87" s="70"/>
    </row>
    <row r="88" spans="19:21" ht="50.1" customHeight="1" x14ac:dyDescent="0.25">
      <c r="S88" s="70"/>
      <c r="T88" s="70"/>
      <c r="U88" s="70"/>
    </row>
    <row r="89" spans="19:21" ht="50.1" customHeight="1" x14ac:dyDescent="0.25">
      <c r="S89" s="70"/>
      <c r="T89" s="70"/>
      <c r="U89" s="70"/>
    </row>
    <row r="90" spans="19:21" ht="67.5" customHeight="1" x14ac:dyDescent="0.25">
      <c r="S90" s="70"/>
      <c r="T90" s="70"/>
      <c r="U90" s="70"/>
    </row>
    <row r="91" spans="19:21" ht="50.1" customHeight="1" x14ac:dyDescent="0.25">
      <c r="S91" s="70"/>
      <c r="T91" s="70"/>
      <c r="U91" s="70"/>
    </row>
    <row r="92" spans="19:21" ht="50.1" customHeight="1" x14ac:dyDescent="0.25">
      <c r="S92" s="70"/>
      <c r="T92" s="70"/>
      <c r="U92" s="70"/>
    </row>
  </sheetData>
  <mergeCells count="44">
    <mergeCell ref="K67:L67"/>
    <mergeCell ref="M67:N67"/>
    <mergeCell ref="J13:L13"/>
    <mergeCell ref="J14:L14"/>
    <mergeCell ref="J15:L15"/>
    <mergeCell ref="J16:L16"/>
    <mergeCell ref="B49:C49"/>
    <mergeCell ref="B13:D13"/>
    <mergeCell ref="B14:D14"/>
    <mergeCell ref="B22:C22"/>
    <mergeCell ref="B35:C35"/>
    <mergeCell ref="B18:D18"/>
    <mergeCell ref="J18:L18"/>
    <mergeCell ref="B19:D19"/>
    <mergeCell ref="J19:L19"/>
    <mergeCell ref="B16:D16"/>
    <mergeCell ref="B10:D10"/>
    <mergeCell ref="B11:D11"/>
    <mergeCell ref="B12:D12"/>
    <mergeCell ref="J10:L10"/>
    <mergeCell ref="J11:L11"/>
    <mergeCell ref="J12:L12"/>
    <mergeCell ref="B17:D17"/>
    <mergeCell ref="J17:L17"/>
    <mergeCell ref="B15:D15"/>
    <mergeCell ref="K70:L70"/>
    <mergeCell ref="M70:N70"/>
    <mergeCell ref="J64:L64"/>
    <mergeCell ref="M64:N64"/>
    <mergeCell ref="K65:L65"/>
    <mergeCell ref="M65:N65"/>
    <mergeCell ref="K66:L66"/>
    <mergeCell ref="M66:N66"/>
    <mergeCell ref="K68:L68"/>
    <mergeCell ref="M68:N68"/>
    <mergeCell ref="B57:C57"/>
    <mergeCell ref="B56:O56"/>
    <mergeCell ref="B64:C64"/>
    <mergeCell ref="B7:D7"/>
    <mergeCell ref="J7:L7"/>
    <mergeCell ref="B8:D8"/>
    <mergeCell ref="J8:L8"/>
    <mergeCell ref="B9:D9"/>
    <mergeCell ref="J9:L9"/>
  </mergeCells>
  <pageMargins left="0.51181102362204722" right="0.39370078740157483" top="0.59055118110236215" bottom="0.59055118110236215" header="0.31496062992125984" footer="0.31496062992125984"/>
  <pageSetup paperSize="9" scale="66" orientation="landscape" r:id="rId1"/>
  <headerFooter>
    <oddHeader>&amp;L&amp;"-,полужирный"&amp;20&amp;K03-024ОПЕРАЦИОННЫЕ РАСХОДЫ</oddHeader>
    <oddFooter>&amp;R&amp;P</oddFooter>
  </headerFooter>
  <rowBreaks count="4" manualBreakCount="4">
    <brk id="32" min="4" max="17" man="1"/>
    <brk id="47" min="4" max="17" man="1"/>
    <brk id="61" min="4" max="17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99"/>
  <sheetViews>
    <sheetView view="pageBreakPreview" topLeftCell="A19" zoomScale="70" zoomScaleSheetLayoutView="70" zoomScalePageLayoutView="55" workbookViewId="0">
      <selection activeCell="E70" sqref="E70:F70"/>
    </sheetView>
  </sheetViews>
  <sheetFormatPr defaultRowHeight="15" x14ac:dyDescent="0.25"/>
  <cols>
    <col min="1" max="1" width="4.28515625" style="44" customWidth="1"/>
    <col min="2" max="2" width="29.28515625" style="44" customWidth="1"/>
    <col min="3" max="17" width="10.7109375" style="44" customWidth="1"/>
    <col min="18" max="16384" width="9.140625" style="44"/>
  </cols>
  <sheetData>
    <row r="2" spans="2:15" ht="15" customHeight="1" x14ac:dyDescent="0.25"/>
    <row r="3" spans="2:15" ht="35.25" customHeight="1" x14ac:dyDescent="0.25">
      <c r="B3" s="50" t="s">
        <v>140</v>
      </c>
      <c r="C3" s="50"/>
      <c r="D3" s="50"/>
      <c r="E3" s="50"/>
    </row>
    <row r="4" spans="2:15" ht="15.75" thickBot="1" x14ac:dyDescent="0.3"/>
    <row r="5" spans="2:15" ht="54.95" customHeight="1" thickTop="1" thickBot="1" x14ac:dyDescent="0.3">
      <c r="B5" s="33" t="s">
        <v>141</v>
      </c>
      <c r="C5" s="33" t="s">
        <v>142</v>
      </c>
      <c r="D5" s="33" t="s">
        <v>143</v>
      </c>
      <c r="E5" s="33" t="s">
        <v>144</v>
      </c>
      <c r="F5" s="33" t="s">
        <v>145</v>
      </c>
      <c r="G5" s="33" t="s">
        <v>146</v>
      </c>
      <c r="H5" s="33" t="s">
        <v>147</v>
      </c>
      <c r="I5" s="33" t="s">
        <v>148</v>
      </c>
      <c r="J5" s="33" t="s">
        <v>149</v>
      </c>
      <c r="K5" s="33" t="s">
        <v>150</v>
      </c>
      <c r="L5" s="33" t="s">
        <v>151</v>
      </c>
      <c r="M5" s="33" t="s">
        <v>152</v>
      </c>
      <c r="N5" s="33" t="s">
        <v>153</v>
      </c>
    </row>
    <row r="6" spans="2:15" ht="51.75" customHeight="1" thickTop="1" x14ac:dyDescent="0.25">
      <c r="B6" s="215" t="s">
        <v>154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</row>
    <row r="7" spans="2:15" ht="51.75" customHeight="1" x14ac:dyDescent="0.25">
      <c r="B7" s="61" t="s">
        <v>192</v>
      </c>
      <c r="C7" s="62">
        <v>100</v>
      </c>
      <c r="D7" s="62">
        <v>90</v>
      </c>
      <c r="E7" s="62">
        <v>70</v>
      </c>
      <c r="F7" s="62">
        <v>70</v>
      </c>
      <c r="G7" s="62">
        <v>70</v>
      </c>
      <c r="H7" s="62">
        <v>70</v>
      </c>
      <c r="I7" s="62">
        <v>70</v>
      </c>
      <c r="J7" s="62">
        <v>70</v>
      </c>
      <c r="K7" s="62">
        <v>90</v>
      </c>
      <c r="L7" s="62">
        <v>80</v>
      </c>
      <c r="M7" s="62">
        <v>90</v>
      </c>
      <c r="N7" s="62">
        <v>100</v>
      </c>
      <c r="O7" s="76"/>
    </row>
    <row r="8" spans="2:15" ht="51.75" customHeight="1" x14ac:dyDescent="0.25">
      <c r="B8" s="61" t="s">
        <v>201</v>
      </c>
      <c r="C8" s="62">
        <v>100</v>
      </c>
      <c r="D8" s="62">
        <v>90</v>
      </c>
      <c r="E8" s="62">
        <v>70</v>
      </c>
      <c r="F8" s="62">
        <v>70</v>
      </c>
      <c r="G8" s="62">
        <v>80</v>
      </c>
      <c r="H8" s="62">
        <v>80</v>
      </c>
      <c r="I8" s="62">
        <v>80</v>
      </c>
      <c r="J8" s="62">
        <v>90</v>
      </c>
      <c r="K8" s="62">
        <v>100</v>
      </c>
      <c r="L8" s="62">
        <v>100</v>
      </c>
      <c r="M8" s="62">
        <v>100</v>
      </c>
      <c r="N8" s="62">
        <v>100</v>
      </c>
      <c r="O8" s="76"/>
    </row>
    <row r="9" spans="2:15" ht="51.75" customHeight="1" x14ac:dyDescent="0.25">
      <c r="B9" s="61" t="s">
        <v>193</v>
      </c>
      <c r="C9" s="62">
        <v>100</v>
      </c>
      <c r="D9" s="62">
        <v>90</v>
      </c>
      <c r="E9" s="62">
        <v>70</v>
      </c>
      <c r="F9" s="62">
        <v>70</v>
      </c>
      <c r="G9" s="62">
        <v>70</v>
      </c>
      <c r="H9" s="62">
        <v>70</v>
      </c>
      <c r="I9" s="62">
        <v>70</v>
      </c>
      <c r="J9" s="62">
        <v>70</v>
      </c>
      <c r="K9" s="62">
        <v>90</v>
      </c>
      <c r="L9" s="62">
        <v>80</v>
      </c>
      <c r="M9" s="62">
        <v>90</v>
      </c>
      <c r="N9" s="62">
        <v>100</v>
      </c>
      <c r="O9" s="76"/>
    </row>
    <row r="10" spans="2:15" ht="51.75" customHeight="1" x14ac:dyDescent="0.25">
      <c r="B10" s="61" t="s">
        <v>194</v>
      </c>
      <c r="C10" s="62">
        <v>100</v>
      </c>
      <c r="D10" s="62">
        <v>90</v>
      </c>
      <c r="E10" s="62">
        <v>70</v>
      </c>
      <c r="F10" s="62">
        <v>70</v>
      </c>
      <c r="G10" s="62">
        <v>100</v>
      </c>
      <c r="H10" s="62">
        <v>100</v>
      </c>
      <c r="I10" s="62">
        <v>100</v>
      </c>
      <c r="J10" s="62">
        <v>100</v>
      </c>
      <c r="K10" s="62">
        <v>90</v>
      </c>
      <c r="L10" s="62">
        <v>80</v>
      </c>
      <c r="M10" s="62">
        <v>90</v>
      </c>
      <c r="N10" s="62">
        <v>100</v>
      </c>
      <c r="O10" s="76"/>
    </row>
    <row r="11" spans="2:15" ht="51.75" customHeight="1" x14ac:dyDescent="0.25">
      <c r="B11" s="61" t="s">
        <v>195</v>
      </c>
      <c r="C11" s="62">
        <v>100</v>
      </c>
      <c r="D11" s="62">
        <v>90</v>
      </c>
      <c r="E11" s="62">
        <v>90</v>
      </c>
      <c r="F11" s="62">
        <v>80</v>
      </c>
      <c r="G11" s="62">
        <v>80</v>
      </c>
      <c r="H11" s="62">
        <v>70</v>
      </c>
      <c r="I11" s="62">
        <v>70</v>
      </c>
      <c r="J11" s="62">
        <v>80</v>
      </c>
      <c r="K11" s="62">
        <v>90</v>
      </c>
      <c r="L11" s="62">
        <v>100</v>
      </c>
      <c r="M11" s="62">
        <v>100</v>
      </c>
      <c r="N11" s="62">
        <v>100</v>
      </c>
      <c r="O11" s="76"/>
    </row>
    <row r="12" spans="2:15" ht="51.75" customHeight="1" x14ac:dyDescent="0.25">
      <c r="B12" s="61" t="s">
        <v>196</v>
      </c>
      <c r="C12" s="62">
        <v>100</v>
      </c>
      <c r="D12" s="62">
        <v>100</v>
      </c>
      <c r="E12" s="62">
        <v>100</v>
      </c>
      <c r="F12" s="62">
        <v>80</v>
      </c>
      <c r="G12" s="62">
        <v>70</v>
      </c>
      <c r="H12" s="62">
        <v>70</v>
      </c>
      <c r="I12" s="62">
        <v>70</v>
      </c>
      <c r="J12" s="62">
        <v>70</v>
      </c>
      <c r="K12" s="62">
        <v>90</v>
      </c>
      <c r="L12" s="62">
        <v>100</v>
      </c>
      <c r="M12" s="62">
        <v>100</v>
      </c>
      <c r="N12" s="62">
        <v>100</v>
      </c>
      <c r="O12" s="76"/>
    </row>
    <row r="13" spans="2:15" ht="51.75" customHeight="1" x14ac:dyDescent="0.25">
      <c r="B13" s="61" t="s">
        <v>197</v>
      </c>
      <c r="C13" s="62">
        <v>80</v>
      </c>
      <c r="D13" s="62">
        <v>40</v>
      </c>
      <c r="E13" s="62">
        <v>40</v>
      </c>
      <c r="F13" s="62">
        <v>40</v>
      </c>
      <c r="G13" s="62">
        <v>80</v>
      </c>
      <c r="H13" s="62">
        <v>100</v>
      </c>
      <c r="I13" s="62">
        <v>100</v>
      </c>
      <c r="J13" s="62">
        <v>100</v>
      </c>
      <c r="K13" s="62">
        <v>60</v>
      </c>
      <c r="L13" s="62">
        <v>40</v>
      </c>
      <c r="M13" s="62">
        <v>40</v>
      </c>
      <c r="N13" s="62">
        <v>80</v>
      </c>
      <c r="O13" s="76"/>
    </row>
    <row r="14" spans="2:15" ht="51.75" customHeight="1" x14ac:dyDescent="0.25">
      <c r="B14" s="61" t="s">
        <v>199</v>
      </c>
      <c r="C14" s="62">
        <v>100</v>
      </c>
      <c r="D14" s="62">
        <v>40</v>
      </c>
      <c r="E14" s="62">
        <v>40</v>
      </c>
      <c r="F14" s="62">
        <v>40</v>
      </c>
      <c r="G14" s="62">
        <v>80</v>
      </c>
      <c r="H14" s="62">
        <v>100</v>
      </c>
      <c r="I14" s="62">
        <v>100</v>
      </c>
      <c r="J14" s="62">
        <v>100</v>
      </c>
      <c r="K14" s="62">
        <v>80</v>
      </c>
      <c r="L14" s="62">
        <v>40</v>
      </c>
      <c r="M14" s="62">
        <v>40</v>
      </c>
      <c r="N14" s="62">
        <v>40</v>
      </c>
      <c r="O14" s="76"/>
    </row>
    <row r="15" spans="2:15" ht="51.75" customHeight="1" x14ac:dyDescent="0.25">
      <c r="B15" s="77" t="s">
        <v>188</v>
      </c>
      <c r="C15" s="78">
        <v>50</v>
      </c>
      <c r="D15" s="78">
        <v>70</v>
      </c>
      <c r="E15" s="78">
        <v>100</v>
      </c>
      <c r="F15" s="78">
        <v>100</v>
      </c>
      <c r="G15" s="78">
        <v>80</v>
      </c>
      <c r="H15" s="78">
        <v>50</v>
      </c>
      <c r="I15" s="78">
        <v>50</v>
      </c>
      <c r="J15" s="78">
        <v>50</v>
      </c>
      <c r="K15" s="78">
        <v>80</v>
      </c>
      <c r="L15" s="78">
        <v>100</v>
      </c>
      <c r="M15" s="78">
        <v>100</v>
      </c>
      <c r="N15" s="78">
        <v>60</v>
      </c>
      <c r="O15" s="76"/>
    </row>
    <row r="16" spans="2:15" ht="51.75" customHeight="1" x14ac:dyDescent="0.25">
      <c r="B16" s="61" t="s">
        <v>233</v>
      </c>
      <c r="C16" s="62">
        <v>100</v>
      </c>
      <c r="D16" s="62">
        <v>90</v>
      </c>
      <c r="E16" s="62">
        <v>70</v>
      </c>
      <c r="F16" s="62">
        <v>70</v>
      </c>
      <c r="G16" s="62">
        <v>100</v>
      </c>
      <c r="H16" s="62">
        <v>100</v>
      </c>
      <c r="I16" s="62">
        <v>100</v>
      </c>
      <c r="J16" s="62">
        <v>100</v>
      </c>
      <c r="K16" s="62">
        <v>90</v>
      </c>
      <c r="L16" s="62">
        <v>80</v>
      </c>
      <c r="M16" s="62">
        <v>90</v>
      </c>
      <c r="N16" s="62">
        <v>100</v>
      </c>
      <c r="O16" s="76"/>
    </row>
    <row r="17" spans="2:22" ht="51.75" customHeight="1" x14ac:dyDescent="0.25"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</row>
    <row r="18" spans="2:22" ht="15" customHeight="1" x14ac:dyDescent="0.25"/>
    <row r="20" spans="2:22" ht="35.25" customHeight="1" x14ac:dyDescent="0.25">
      <c r="B20" s="50" t="s">
        <v>189</v>
      </c>
      <c r="C20" s="65"/>
      <c r="D20" s="65"/>
      <c r="E20" s="50"/>
    </row>
    <row r="21" spans="2:22" ht="15.75" thickBot="1" x14ac:dyDescent="0.3"/>
    <row r="22" spans="2:22" ht="54.95" customHeight="1" thickTop="1" thickBot="1" x14ac:dyDescent="0.3">
      <c r="B22" s="33" t="s">
        <v>141</v>
      </c>
      <c r="C22" s="33" t="s">
        <v>311</v>
      </c>
      <c r="D22" s="33" t="s">
        <v>312</v>
      </c>
      <c r="E22" s="81" t="s">
        <v>122</v>
      </c>
      <c r="F22" s="81" t="s">
        <v>121</v>
      </c>
      <c r="G22" s="81" t="s">
        <v>120</v>
      </c>
      <c r="H22" s="81" t="s">
        <v>119</v>
      </c>
      <c r="I22" s="81" t="s">
        <v>118</v>
      </c>
      <c r="J22" s="81" t="s">
        <v>117</v>
      </c>
      <c r="K22" s="81" t="s">
        <v>116</v>
      </c>
      <c r="L22" s="81" t="s">
        <v>115</v>
      </c>
      <c r="M22" s="81" t="s">
        <v>114</v>
      </c>
      <c r="N22" s="81" t="s">
        <v>113</v>
      </c>
      <c r="O22" s="81" t="s">
        <v>313</v>
      </c>
      <c r="P22" s="81" t="s">
        <v>314</v>
      </c>
      <c r="Q22" s="81" t="s">
        <v>315</v>
      </c>
    </row>
    <row r="23" spans="2:22" ht="51.75" customHeight="1" thickTop="1" x14ac:dyDescent="0.25">
      <c r="B23" s="61" t="s">
        <v>200</v>
      </c>
      <c r="C23" s="62">
        <v>0</v>
      </c>
      <c r="D23" s="62">
        <v>0</v>
      </c>
      <c r="E23" s="62">
        <v>3000</v>
      </c>
      <c r="F23" s="62">
        <v>3000</v>
      </c>
      <c r="G23" s="62">
        <v>2700</v>
      </c>
      <c r="H23" s="62">
        <v>2400</v>
      </c>
      <c r="I23" s="62">
        <v>2700</v>
      </c>
      <c r="J23" s="62">
        <v>3000</v>
      </c>
      <c r="K23" s="62">
        <v>3000</v>
      </c>
      <c r="L23" s="62">
        <v>2700</v>
      </c>
      <c r="M23" s="62">
        <v>2100</v>
      </c>
      <c r="N23" s="62">
        <v>2100</v>
      </c>
      <c r="O23" s="62">
        <v>3000</v>
      </c>
      <c r="P23" s="62">
        <v>3000</v>
      </c>
      <c r="Q23" s="62">
        <v>3000</v>
      </c>
    </row>
    <row r="24" spans="2:22" ht="51.75" customHeight="1" x14ac:dyDescent="0.25">
      <c r="B24" s="61" t="s">
        <v>190</v>
      </c>
      <c r="C24" s="62">
        <v>960</v>
      </c>
      <c r="D24" s="62">
        <v>960</v>
      </c>
      <c r="E24" s="62">
        <v>960</v>
      </c>
      <c r="F24" s="62">
        <v>1080</v>
      </c>
      <c r="G24" s="62">
        <v>1200</v>
      </c>
      <c r="H24" s="62">
        <v>1200</v>
      </c>
      <c r="I24" s="62">
        <v>1200</v>
      </c>
      <c r="J24" s="62">
        <v>1200</v>
      </c>
      <c r="K24" s="62">
        <v>1200</v>
      </c>
      <c r="L24" s="62">
        <v>1080</v>
      </c>
      <c r="M24" s="62">
        <v>840</v>
      </c>
      <c r="N24" s="62">
        <v>840</v>
      </c>
      <c r="O24" s="62">
        <v>960</v>
      </c>
      <c r="P24" s="62">
        <v>960</v>
      </c>
      <c r="Q24" s="62">
        <v>960</v>
      </c>
    </row>
    <row r="25" spans="2:22" ht="51.75" customHeight="1" x14ac:dyDescent="0.25">
      <c r="B25" s="61" t="s">
        <v>202</v>
      </c>
      <c r="C25" s="62">
        <v>630</v>
      </c>
      <c r="D25" s="62">
        <v>700</v>
      </c>
      <c r="E25" s="62">
        <v>700</v>
      </c>
      <c r="F25" s="62">
        <v>630</v>
      </c>
      <c r="G25" s="62">
        <v>560</v>
      </c>
      <c r="H25" s="62">
        <v>560</v>
      </c>
      <c r="I25" s="62">
        <v>630</v>
      </c>
      <c r="J25" s="62">
        <v>700</v>
      </c>
      <c r="K25" s="62">
        <v>700</v>
      </c>
      <c r="L25" s="62">
        <v>630</v>
      </c>
      <c r="M25" s="62">
        <v>490</v>
      </c>
      <c r="N25" s="62">
        <v>490</v>
      </c>
      <c r="O25" s="62">
        <v>630</v>
      </c>
      <c r="P25" s="62">
        <v>700</v>
      </c>
      <c r="Q25" s="62">
        <v>700</v>
      </c>
    </row>
    <row r="26" spans="2:22" ht="51.75" customHeight="1" x14ac:dyDescent="0.25">
      <c r="B26" s="61" t="s">
        <v>284</v>
      </c>
      <c r="C26" s="115">
        <v>0</v>
      </c>
      <c r="D26" s="115">
        <v>0</v>
      </c>
      <c r="E26" s="112">
        <v>3500</v>
      </c>
      <c r="F26" s="112">
        <v>3500</v>
      </c>
      <c r="G26" s="112">
        <v>3200</v>
      </c>
      <c r="H26" s="112">
        <v>2800</v>
      </c>
      <c r="I26" s="112">
        <v>3200</v>
      </c>
      <c r="J26" s="112">
        <v>3500</v>
      </c>
      <c r="K26" s="112">
        <v>3500</v>
      </c>
      <c r="L26" s="112">
        <v>3200</v>
      </c>
      <c r="M26" s="112">
        <v>2450</v>
      </c>
      <c r="N26" s="112">
        <v>2450</v>
      </c>
      <c r="O26" s="112">
        <v>3500</v>
      </c>
      <c r="P26" s="112">
        <v>3500</v>
      </c>
      <c r="Q26" s="112">
        <v>3500</v>
      </c>
      <c r="R26" s="116"/>
    </row>
    <row r="27" spans="2:22" ht="51.75" customHeight="1" x14ac:dyDescent="0.25">
      <c r="B27" s="61" t="s">
        <v>280</v>
      </c>
      <c r="C27" s="62">
        <v>0</v>
      </c>
      <c r="D27" s="62">
        <v>0</v>
      </c>
      <c r="E27" s="62">
        <v>0</v>
      </c>
      <c r="F27" s="62">
        <v>0</v>
      </c>
      <c r="G27" s="62">
        <v>4000</v>
      </c>
      <c r="H27" s="62">
        <v>10000</v>
      </c>
      <c r="I27" s="62">
        <v>10000</v>
      </c>
      <c r="J27" s="62">
        <v>10000</v>
      </c>
      <c r="K27" s="62">
        <v>10000</v>
      </c>
      <c r="L27" s="62">
        <v>9000</v>
      </c>
      <c r="M27" s="62">
        <v>9000</v>
      </c>
      <c r="N27" s="62">
        <v>8000</v>
      </c>
      <c r="O27" s="62">
        <v>8000</v>
      </c>
      <c r="P27" s="62">
        <v>7000</v>
      </c>
      <c r="Q27" s="62">
        <v>7000</v>
      </c>
    </row>
    <row r="28" spans="2:22" ht="51.75" customHeight="1" x14ac:dyDescent="0.25">
      <c r="B28" s="61" t="s">
        <v>191</v>
      </c>
      <c r="C28" s="79">
        <v>100</v>
      </c>
      <c r="D28" s="79">
        <v>350</v>
      </c>
      <c r="E28" s="79">
        <v>350</v>
      </c>
      <c r="F28" s="79">
        <v>350</v>
      </c>
      <c r="G28" s="79">
        <v>450</v>
      </c>
      <c r="H28" s="79">
        <v>500</v>
      </c>
      <c r="I28" s="79">
        <v>500</v>
      </c>
      <c r="J28" s="79">
        <v>500</v>
      </c>
      <c r="K28" s="79">
        <v>500</v>
      </c>
      <c r="L28" s="79">
        <v>500</v>
      </c>
      <c r="M28" s="79">
        <v>500</v>
      </c>
      <c r="N28" s="79">
        <v>400</v>
      </c>
      <c r="O28" s="79">
        <v>350</v>
      </c>
      <c r="P28" s="79">
        <v>350</v>
      </c>
      <c r="Q28" s="79">
        <v>350</v>
      </c>
    </row>
    <row r="29" spans="2:22" ht="51.75" customHeight="1" x14ac:dyDescent="0.25">
      <c r="B29" s="61" t="s">
        <v>198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1200</v>
      </c>
      <c r="L29" s="62">
        <v>800</v>
      </c>
      <c r="M29" s="62">
        <v>800</v>
      </c>
      <c r="N29" s="62">
        <v>1600</v>
      </c>
      <c r="O29" s="62">
        <v>1600</v>
      </c>
      <c r="P29" s="62">
        <v>2000</v>
      </c>
      <c r="Q29" s="62">
        <v>2000</v>
      </c>
    </row>
    <row r="30" spans="2:22" ht="51.75" customHeight="1" x14ac:dyDescent="0.25">
      <c r="B30" s="61" t="s">
        <v>281</v>
      </c>
      <c r="C30" s="62">
        <v>0</v>
      </c>
      <c r="D30" s="62">
        <v>1500</v>
      </c>
      <c r="E30" s="62">
        <v>1500</v>
      </c>
      <c r="F30" s="62">
        <v>1500</v>
      </c>
      <c r="G30" s="62">
        <v>1200</v>
      </c>
      <c r="H30" s="62">
        <v>900</v>
      </c>
      <c r="I30" s="62">
        <v>0</v>
      </c>
      <c r="J30" s="62">
        <v>0</v>
      </c>
      <c r="K30" s="62">
        <v>900</v>
      </c>
      <c r="L30" s="62">
        <v>0</v>
      </c>
      <c r="M30" s="62">
        <v>0</v>
      </c>
      <c r="N30" s="62">
        <v>900</v>
      </c>
      <c r="O30" s="79">
        <v>1200</v>
      </c>
      <c r="P30" s="62">
        <v>1500</v>
      </c>
      <c r="Q30" s="79">
        <v>1500</v>
      </c>
    </row>
    <row r="31" spans="2:22" ht="51.75" customHeight="1" x14ac:dyDescent="0.25">
      <c r="B31" s="77" t="s">
        <v>282</v>
      </c>
      <c r="C31" s="78">
        <v>0</v>
      </c>
      <c r="D31" s="78">
        <v>0</v>
      </c>
      <c r="E31" s="62">
        <v>1500</v>
      </c>
      <c r="F31" s="62">
        <v>4500</v>
      </c>
      <c r="G31" s="62">
        <v>4050</v>
      </c>
      <c r="H31" s="62">
        <v>4050</v>
      </c>
      <c r="I31" s="62">
        <v>4050</v>
      </c>
      <c r="J31" s="62">
        <v>4500</v>
      </c>
      <c r="K31" s="62">
        <v>4500</v>
      </c>
      <c r="L31" s="62">
        <v>4050</v>
      </c>
      <c r="M31" s="62">
        <v>3150</v>
      </c>
      <c r="N31" s="62">
        <v>3150</v>
      </c>
      <c r="O31" s="62">
        <v>4500</v>
      </c>
      <c r="P31" s="78">
        <v>4500</v>
      </c>
      <c r="Q31" s="79">
        <v>4500</v>
      </c>
    </row>
    <row r="32" spans="2:22" ht="51.75" customHeight="1" x14ac:dyDescent="0.25">
      <c r="B32" s="77" t="s">
        <v>283</v>
      </c>
      <c r="C32" s="78">
        <v>0</v>
      </c>
      <c r="D32" s="78">
        <v>0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900</v>
      </c>
      <c r="L32" s="78">
        <v>1050</v>
      </c>
      <c r="M32" s="78">
        <v>1500</v>
      </c>
      <c r="N32" s="78">
        <v>1500</v>
      </c>
      <c r="O32" s="78">
        <v>1200</v>
      </c>
      <c r="P32" s="78">
        <v>750</v>
      </c>
      <c r="Q32" s="62">
        <v>750</v>
      </c>
      <c r="R32" s="64"/>
      <c r="S32" s="64"/>
      <c r="T32" s="64"/>
      <c r="U32" s="64"/>
      <c r="V32" s="64"/>
    </row>
    <row r="33" spans="2:22" ht="51.75" customHeight="1" x14ac:dyDescent="0.25">
      <c r="B33" s="61" t="s">
        <v>285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108"/>
      <c r="P33" s="62"/>
      <c r="Q33" s="62"/>
      <c r="R33" s="64"/>
      <c r="S33" s="64"/>
      <c r="T33" s="64"/>
      <c r="U33" s="64"/>
      <c r="V33" s="64"/>
    </row>
    <row r="34" spans="2:22" ht="51.75" customHeight="1" x14ac:dyDescent="0.25">
      <c r="B34" s="63" t="s">
        <v>286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09"/>
      <c r="R34" s="64"/>
      <c r="S34" s="64"/>
      <c r="T34" s="64"/>
      <c r="U34" s="64"/>
      <c r="V34" s="64"/>
    </row>
    <row r="35" spans="2:22" ht="51.75" customHeight="1" thickBot="1" x14ac:dyDescent="0.3">
      <c r="B35" s="66" t="s">
        <v>155</v>
      </c>
      <c r="C35" s="113">
        <f t="shared" ref="C35:Q35" si="0">SUM(C23:C32)</f>
        <v>1690</v>
      </c>
      <c r="D35" s="113">
        <f t="shared" si="0"/>
        <v>3510</v>
      </c>
      <c r="E35" s="113">
        <f t="shared" si="0"/>
        <v>11510</v>
      </c>
      <c r="F35" s="113">
        <f t="shared" si="0"/>
        <v>14560</v>
      </c>
      <c r="G35" s="113">
        <f t="shared" si="0"/>
        <v>17360</v>
      </c>
      <c r="H35" s="114">
        <f t="shared" si="0"/>
        <v>22410</v>
      </c>
      <c r="I35" s="113">
        <f t="shared" si="0"/>
        <v>22280</v>
      </c>
      <c r="J35" s="113">
        <f t="shared" si="0"/>
        <v>23400</v>
      </c>
      <c r="K35" s="113">
        <f t="shared" si="0"/>
        <v>26400</v>
      </c>
      <c r="L35" s="113">
        <f t="shared" si="0"/>
        <v>23010</v>
      </c>
      <c r="M35" s="113">
        <f t="shared" si="0"/>
        <v>20830</v>
      </c>
      <c r="N35" s="113">
        <f t="shared" si="0"/>
        <v>21430</v>
      </c>
      <c r="O35" s="113">
        <f t="shared" si="0"/>
        <v>24940</v>
      </c>
      <c r="P35" s="113">
        <f t="shared" si="0"/>
        <v>24260</v>
      </c>
      <c r="Q35" s="113">
        <f t="shared" si="0"/>
        <v>24260</v>
      </c>
    </row>
    <row r="36" spans="2:22" ht="15.75" thickTop="1" x14ac:dyDescent="0.25">
      <c r="H36" s="107"/>
      <c r="I36" s="107"/>
      <c r="J36" s="107"/>
      <c r="K36" s="107"/>
      <c r="L36" s="107"/>
    </row>
    <row r="37" spans="2:22" ht="15.75" thickBot="1" x14ac:dyDescent="0.3"/>
    <row r="38" spans="2:22" ht="40.5" customHeight="1" thickTop="1" thickBot="1" x14ac:dyDescent="0.3">
      <c r="B38" s="56" t="s">
        <v>141</v>
      </c>
      <c r="C38" s="56" t="s">
        <v>316</v>
      </c>
      <c r="D38" s="56" t="s">
        <v>317</v>
      </c>
      <c r="E38" s="81" t="s">
        <v>318</v>
      </c>
      <c r="F38" s="81" t="s">
        <v>319</v>
      </c>
      <c r="G38" s="81" t="s">
        <v>320</v>
      </c>
      <c r="H38" s="81" t="s">
        <v>321</v>
      </c>
      <c r="I38" s="81" t="s">
        <v>322</v>
      </c>
      <c r="J38" s="81" t="s">
        <v>323</v>
      </c>
      <c r="K38" s="81" t="s">
        <v>324</v>
      </c>
      <c r="L38" s="81" t="s">
        <v>325</v>
      </c>
      <c r="M38" s="81" t="s">
        <v>326</v>
      </c>
      <c r="N38" s="81" t="s">
        <v>327</v>
      </c>
      <c r="O38" s="81" t="s">
        <v>328</v>
      </c>
      <c r="P38" s="81" t="s">
        <v>329</v>
      </c>
      <c r="Q38" s="81" t="s">
        <v>330</v>
      </c>
    </row>
    <row r="39" spans="2:22" ht="49.5" customHeight="1" thickTop="1" x14ac:dyDescent="0.25">
      <c r="B39" s="61" t="s">
        <v>288</v>
      </c>
      <c r="C39" s="62">
        <v>3000</v>
      </c>
      <c r="D39" s="62">
        <v>2700</v>
      </c>
      <c r="E39" s="62">
        <v>2400</v>
      </c>
      <c r="F39" s="62">
        <v>2700</v>
      </c>
      <c r="G39" s="62">
        <v>3000</v>
      </c>
      <c r="H39" s="62">
        <v>3000</v>
      </c>
      <c r="I39" s="62">
        <v>2700</v>
      </c>
      <c r="J39" s="62">
        <v>2100</v>
      </c>
      <c r="K39" s="62">
        <v>2100</v>
      </c>
      <c r="L39" s="62">
        <v>3000</v>
      </c>
      <c r="M39" s="62">
        <v>3000</v>
      </c>
      <c r="N39" s="62">
        <v>3000</v>
      </c>
      <c r="O39" s="62">
        <v>3000</v>
      </c>
      <c r="P39" s="62">
        <v>2700</v>
      </c>
      <c r="Q39" s="62">
        <v>2400</v>
      </c>
    </row>
    <row r="40" spans="2:22" ht="41.25" customHeight="1" x14ac:dyDescent="0.25">
      <c r="B40" s="61" t="s">
        <v>289</v>
      </c>
      <c r="C40" s="62">
        <v>1080</v>
      </c>
      <c r="D40" s="62">
        <v>1200</v>
      </c>
      <c r="E40" s="62">
        <v>1200</v>
      </c>
      <c r="F40" s="62">
        <v>1200</v>
      </c>
      <c r="G40" s="62">
        <v>1200</v>
      </c>
      <c r="H40" s="62">
        <v>1200</v>
      </c>
      <c r="I40" s="62">
        <v>1080</v>
      </c>
      <c r="J40" s="62">
        <v>1200</v>
      </c>
      <c r="K40" s="62">
        <v>1200</v>
      </c>
      <c r="L40" s="62">
        <v>960</v>
      </c>
      <c r="M40" s="62">
        <v>960</v>
      </c>
      <c r="N40" s="62">
        <v>960</v>
      </c>
      <c r="O40" s="62">
        <v>1080</v>
      </c>
      <c r="P40" s="62">
        <v>960</v>
      </c>
      <c r="Q40" s="62">
        <v>960</v>
      </c>
    </row>
    <row r="41" spans="2:22" ht="48" customHeight="1" x14ac:dyDescent="0.25">
      <c r="B41" s="61" t="s">
        <v>290</v>
      </c>
      <c r="C41" s="62">
        <v>1000</v>
      </c>
      <c r="D41" s="62">
        <v>900</v>
      </c>
      <c r="E41" s="62">
        <v>800</v>
      </c>
      <c r="F41" s="62">
        <v>900</v>
      </c>
      <c r="G41" s="62">
        <v>900</v>
      </c>
      <c r="H41" s="62">
        <v>700</v>
      </c>
      <c r="I41" s="62">
        <v>800</v>
      </c>
      <c r="J41" s="62">
        <v>700</v>
      </c>
      <c r="K41" s="62">
        <v>700</v>
      </c>
      <c r="L41" s="62">
        <v>800</v>
      </c>
      <c r="M41" s="62">
        <v>1000</v>
      </c>
      <c r="N41" s="62">
        <v>1000</v>
      </c>
      <c r="O41" s="62">
        <v>1000</v>
      </c>
      <c r="P41" s="62">
        <v>700</v>
      </c>
      <c r="Q41" s="62">
        <v>700</v>
      </c>
    </row>
    <row r="42" spans="2:22" ht="45.75" customHeight="1" x14ac:dyDescent="0.25">
      <c r="B42" s="61" t="s">
        <v>260</v>
      </c>
      <c r="C42" s="112">
        <v>3500</v>
      </c>
      <c r="D42" s="112">
        <v>3200</v>
      </c>
      <c r="E42" s="112">
        <v>2800</v>
      </c>
      <c r="F42" s="112">
        <v>3200</v>
      </c>
      <c r="G42" s="112">
        <v>3500</v>
      </c>
      <c r="H42" s="112">
        <v>3500</v>
      </c>
      <c r="I42" s="112">
        <v>3200</v>
      </c>
      <c r="J42" s="112">
        <v>2450</v>
      </c>
      <c r="K42" s="112">
        <v>2450</v>
      </c>
      <c r="L42" s="112">
        <v>3500</v>
      </c>
      <c r="M42" s="112">
        <v>3500</v>
      </c>
      <c r="N42" s="112">
        <v>3500</v>
      </c>
      <c r="O42" s="112">
        <v>3500</v>
      </c>
      <c r="P42" s="112">
        <v>3200</v>
      </c>
      <c r="Q42" s="112">
        <v>2800</v>
      </c>
    </row>
    <row r="43" spans="2:22" ht="45.75" customHeight="1" x14ac:dyDescent="0.25">
      <c r="B43" s="61" t="s">
        <v>261</v>
      </c>
      <c r="C43" s="62">
        <v>8000</v>
      </c>
      <c r="D43" s="62">
        <v>9000</v>
      </c>
      <c r="E43" s="62">
        <v>10000</v>
      </c>
      <c r="F43" s="62">
        <v>10000</v>
      </c>
      <c r="G43" s="62">
        <v>10000</v>
      </c>
      <c r="H43" s="62">
        <v>10000</v>
      </c>
      <c r="I43" s="62">
        <v>9000</v>
      </c>
      <c r="J43" s="62">
        <v>10000</v>
      </c>
      <c r="K43" s="62">
        <v>10000</v>
      </c>
      <c r="L43" s="62">
        <v>8000</v>
      </c>
      <c r="M43" s="62">
        <v>7000</v>
      </c>
      <c r="N43" s="62">
        <v>7000</v>
      </c>
      <c r="O43" s="62">
        <v>8000</v>
      </c>
      <c r="P43" s="62">
        <v>9000</v>
      </c>
      <c r="Q43" s="62">
        <v>10000</v>
      </c>
    </row>
    <row r="44" spans="2:22" ht="60.75" customHeight="1" x14ac:dyDescent="0.25">
      <c r="B44" s="61" t="s">
        <v>291</v>
      </c>
      <c r="C44" s="79">
        <v>350</v>
      </c>
      <c r="D44" s="79">
        <v>450</v>
      </c>
      <c r="E44" s="79">
        <v>500</v>
      </c>
      <c r="F44" s="79">
        <v>500</v>
      </c>
      <c r="G44" s="79">
        <v>500</v>
      </c>
      <c r="H44" s="79">
        <v>500</v>
      </c>
      <c r="I44" s="79">
        <v>500</v>
      </c>
      <c r="J44" s="79">
        <v>500</v>
      </c>
      <c r="K44" s="79">
        <v>500</v>
      </c>
      <c r="L44" s="79">
        <v>350</v>
      </c>
      <c r="M44" s="79">
        <v>350</v>
      </c>
      <c r="N44" s="79">
        <v>350</v>
      </c>
      <c r="O44" s="79">
        <v>350</v>
      </c>
      <c r="P44" s="79">
        <v>350</v>
      </c>
      <c r="Q44" s="79">
        <v>350</v>
      </c>
    </row>
    <row r="45" spans="2:22" ht="62.25" customHeight="1" x14ac:dyDescent="0.25">
      <c r="B45" s="61" t="s">
        <v>235</v>
      </c>
      <c r="C45" s="62">
        <v>2000</v>
      </c>
      <c r="D45" s="62">
        <v>1600</v>
      </c>
      <c r="E45" s="62">
        <v>0</v>
      </c>
      <c r="F45" s="62">
        <v>0</v>
      </c>
      <c r="G45" s="62">
        <v>0</v>
      </c>
      <c r="H45" s="62">
        <v>1200</v>
      </c>
      <c r="I45" s="62">
        <v>800</v>
      </c>
      <c r="J45" s="62">
        <v>0</v>
      </c>
      <c r="K45" s="62">
        <v>1200</v>
      </c>
      <c r="L45" s="62">
        <v>2000</v>
      </c>
      <c r="M45" s="62">
        <v>2000</v>
      </c>
      <c r="N45" s="62">
        <v>2000</v>
      </c>
      <c r="O45" s="62">
        <v>2000</v>
      </c>
      <c r="P45" s="62">
        <v>2000</v>
      </c>
      <c r="Q45" s="62">
        <v>2000</v>
      </c>
    </row>
    <row r="46" spans="2:22" ht="53.25" customHeight="1" x14ac:dyDescent="0.25">
      <c r="B46" s="61" t="s">
        <v>134</v>
      </c>
      <c r="C46" s="62">
        <v>1500</v>
      </c>
      <c r="D46" s="62">
        <v>1200</v>
      </c>
      <c r="E46" s="62">
        <v>900</v>
      </c>
      <c r="F46" s="62">
        <v>0</v>
      </c>
      <c r="G46" s="62">
        <v>0</v>
      </c>
      <c r="H46" s="62">
        <v>900</v>
      </c>
      <c r="I46" s="62">
        <v>0</v>
      </c>
      <c r="J46" s="62">
        <v>0</v>
      </c>
      <c r="K46" s="62">
        <v>900</v>
      </c>
      <c r="L46" s="79">
        <v>1500</v>
      </c>
      <c r="M46" s="62">
        <v>1500</v>
      </c>
      <c r="N46" s="79">
        <v>1500</v>
      </c>
      <c r="O46" s="62">
        <v>1500</v>
      </c>
      <c r="P46" s="62">
        <v>1500</v>
      </c>
      <c r="Q46" s="79">
        <v>1500</v>
      </c>
    </row>
    <row r="47" spans="2:22" ht="52.5" customHeight="1" x14ac:dyDescent="0.25">
      <c r="B47" s="77" t="s">
        <v>234</v>
      </c>
      <c r="C47" s="62">
        <v>4500</v>
      </c>
      <c r="D47" s="62">
        <v>4050</v>
      </c>
      <c r="E47" s="62">
        <v>4050</v>
      </c>
      <c r="F47" s="62">
        <v>4050</v>
      </c>
      <c r="G47" s="62">
        <v>4500</v>
      </c>
      <c r="H47" s="62">
        <v>4500</v>
      </c>
      <c r="I47" s="62">
        <v>4050</v>
      </c>
      <c r="J47" s="62">
        <v>4500</v>
      </c>
      <c r="K47" s="62">
        <v>4500</v>
      </c>
      <c r="L47" s="62">
        <v>4500</v>
      </c>
      <c r="M47" s="78">
        <v>4500</v>
      </c>
      <c r="N47" s="79">
        <v>4500</v>
      </c>
      <c r="O47" s="62">
        <v>4500</v>
      </c>
      <c r="P47" s="78">
        <v>4500</v>
      </c>
      <c r="Q47" s="79">
        <v>4500</v>
      </c>
    </row>
    <row r="48" spans="2:22" ht="58.5" customHeight="1" x14ac:dyDescent="0.25">
      <c r="B48" s="77" t="s">
        <v>264</v>
      </c>
      <c r="C48" s="78">
        <v>750</v>
      </c>
      <c r="D48" s="78">
        <v>1200</v>
      </c>
      <c r="E48" s="78">
        <v>1500</v>
      </c>
      <c r="F48" s="78">
        <v>1500</v>
      </c>
      <c r="G48" s="78">
        <v>900</v>
      </c>
      <c r="H48" s="78">
        <v>900</v>
      </c>
      <c r="I48" s="78">
        <v>1050</v>
      </c>
      <c r="J48" s="78">
        <v>1500</v>
      </c>
      <c r="K48" s="78">
        <v>1500</v>
      </c>
      <c r="L48" s="78">
        <v>1200</v>
      </c>
      <c r="M48" s="78">
        <v>750</v>
      </c>
      <c r="N48" s="62">
        <v>750</v>
      </c>
      <c r="O48" s="78">
        <v>750</v>
      </c>
      <c r="P48" s="78">
        <v>750</v>
      </c>
      <c r="Q48" s="62">
        <v>1500</v>
      </c>
    </row>
    <row r="49" spans="1:17" ht="58.5" customHeight="1" x14ac:dyDescent="0.25">
      <c r="A49" s="110"/>
      <c r="B49" s="77" t="s">
        <v>292</v>
      </c>
      <c r="C49" s="78"/>
      <c r="D49" s="78"/>
      <c r="E49" s="78"/>
      <c r="F49" s="78"/>
      <c r="G49" s="78"/>
      <c r="H49" s="78"/>
      <c r="I49" s="78"/>
      <c r="J49" s="78"/>
      <c r="K49" s="78"/>
      <c r="L49" s="111"/>
      <c r="M49" s="78"/>
      <c r="N49" s="62"/>
      <c r="O49" s="78"/>
      <c r="P49" s="78"/>
      <c r="Q49" s="62"/>
    </row>
    <row r="50" spans="1:17" ht="58.5" customHeight="1" x14ac:dyDescent="0.25">
      <c r="B50" s="63" t="s">
        <v>293</v>
      </c>
      <c r="C50" s="64"/>
      <c r="D50" s="64"/>
      <c r="E50" s="64"/>
      <c r="F50" s="64"/>
      <c r="G50" s="64"/>
      <c r="H50" s="64"/>
      <c r="I50" s="64"/>
      <c r="J50" s="64"/>
      <c r="K50" s="64"/>
      <c r="L50" s="109"/>
      <c r="M50" s="64"/>
      <c r="N50" s="64"/>
      <c r="O50" s="64"/>
      <c r="P50" s="64"/>
      <c r="Q50" s="64"/>
    </row>
    <row r="51" spans="1:17" ht="58.5" customHeight="1" thickBot="1" x14ac:dyDescent="0.3">
      <c r="B51" s="66" t="s">
        <v>155</v>
      </c>
      <c r="C51" s="113">
        <f>SUM(C39:C48)</f>
        <v>25680</v>
      </c>
      <c r="D51" s="113">
        <f t="shared" ref="D51" si="1">SUM(D39:D48)</f>
        <v>25500</v>
      </c>
      <c r="E51" s="113">
        <f t="shared" ref="E51" si="2">SUM(E39:E48)</f>
        <v>24150</v>
      </c>
      <c r="F51" s="113">
        <f t="shared" ref="F51" si="3">SUM(F39:F48)</f>
        <v>24050</v>
      </c>
      <c r="G51" s="113">
        <f t="shared" ref="G51" si="4">SUM(G39:G48)</f>
        <v>24500</v>
      </c>
      <c r="H51" s="113">
        <f t="shared" ref="H51" si="5">SUM(H39:H48)</f>
        <v>26400</v>
      </c>
      <c r="I51" s="113">
        <f t="shared" ref="I51" si="6">SUM(I39:I48)</f>
        <v>23180</v>
      </c>
      <c r="J51" s="113">
        <f t="shared" ref="J51" si="7">SUM(J39:J48)</f>
        <v>22950</v>
      </c>
      <c r="K51" s="113">
        <f t="shared" ref="K51" si="8">SUM(K39:K48)</f>
        <v>25050</v>
      </c>
      <c r="L51" s="113">
        <f t="shared" ref="L51" si="9">SUM(L39:L48)</f>
        <v>25810</v>
      </c>
      <c r="M51" s="113">
        <f t="shared" ref="M51" si="10">SUM(M39:M48)</f>
        <v>24560</v>
      </c>
      <c r="N51" s="113">
        <f t="shared" ref="N51" si="11">SUM(N39:N48)</f>
        <v>24560</v>
      </c>
      <c r="O51" s="113">
        <f t="shared" ref="O51" si="12">SUM(O39:O48)</f>
        <v>25680</v>
      </c>
      <c r="P51" s="113">
        <f t="shared" ref="P51" si="13">SUM(P39:P48)</f>
        <v>25660</v>
      </c>
      <c r="Q51" s="113">
        <f t="shared" ref="Q51" si="14">SUM(Q39:Q48)</f>
        <v>26710</v>
      </c>
    </row>
    <row r="52" spans="1:17" ht="48.75" customHeight="1" thickTop="1" thickBot="1" x14ac:dyDescent="0.3"/>
    <row r="53" spans="1:17" ht="54" customHeight="1" thickTop="1" thickBot="1" x14ac:dyDescent="0.3">
      <c r="B53" s="56" t="s">
        <v>141</v>
      </c>
      <c r="C53" s="56" t="s">
        <v>331</v>
      </c>
      <c r="D53" s="56" t="s">
        <v>332</v>
      </c>
      <c r="E53" s="81" t="s">
        <v>333</v>
      </c>
      <c r="F53" s="81" t="s">
        <v>334</v>
      </c>
      <c r="G53" s="81" t="s">
        <v>335</v>
      </c>
      <c r="H53" s="81" t="s">
        <v>336</v>
      </c>
      <c r="I53" s="81" t="s">
        <v>337</v>
      </c>
      <c r="J53" s="81" t="s">
        <v>338</v>
      </c>
      <c r="K53" s="81" t="s">
        <v>339</v>
      </c>
      <c r="L53" s="81" t="s">
        <v>340</v>
      </c>
      <c r="M53" s="81" t="s">
        <v>341</v>
      </c>
      <c r="N53" s="81" t="s">
        <v>342</v>
      </c>
      <c r="O53" s="81" t="s">
        <v>343</v>
      </c>
      <c r="P53" s="81" t="s">
        <v>344</v>
      </c>
      <c r="Q53" s="81" t="s">
        <v>345</v>
      </c>
    </row>
    <row r="54" spans="1:17" ht="51" customHeight="1" thickTop="1" x14ac:dyDescent="0.25">
      <c r="B54" s="61" t="s">
        <v>288</v>
      </c>
      <c r="C54" s="62">
        <v>2700</v>
      </c>
      <c r="D54" s="62">
        <v>3000</v>
      </c>
      <c r="E54" s="62">
        <v>3000</v>
      </c>
      <c r="F54" s="62">
        <v>2700</v>
      </c>
      <c r="G54" s="62">
        <v>2100</v>
      </c>
      <c r="H54" s="62">
        <v>2100</v>
      </c>
      <c r="I54" s="62">
        <v>3000</v>
      </c>
      <c r="J54" s="62">
        <v>3000</v>
      </c>
      <c r="K54" s="62">
        <v>3000</v>
      </c>
      <c r="L54" s="62">
        <v>3000</v>
      </c>
      <c r="M54" s="62">
        <v>2700</v>
      </c>
      <c r="N54" s="62">
        <v>2400</v>
      </c>
      <c r="O54" s="62">
        <v>2700</v>
      </c>
      <c r="P54" s="62">
        <v>3000</v>
      </c>
      <c r="Q54" s="62">
        <v>3000</v>
      </c>
    </row>
    <row r="55" spans="1:17" ht="55.5" customHeight="1" x14ac:dyDescent="0.25">
      <c r="B55" s="61" t="s">
        <v>289</v>
      </c>
      <c r="C55" s="62">
        <v>1200</v>
      </c>
      <c r="D55" s="62">
        <v>1200</v>
      </c>
      <c r="E55" s="62">
        <v>1200</v>
      </c>
      <c r="F55" s="62">
        <v>1080</v>
      </c>
      <c r="G55" s="62">
        <v>1200</v>
      </c>
      <c r="H55" s="62">
        <v>1200</v>
      </c>
      <c r="I55" s="62">
        <v>960</v>
      </c>
      <c r="J55" s="62">
        <v>960</v>
      </c>
      <c r="K55" s="62">
        <v>960</v>
      </c>
      <c r="L55" s="62">
        <v>1080</v>
      </c>
      <c r="M55" s="62">
        <v>960</v>
      </c>
      <c r="N55" s="62">
        <v>960</v>
      </c>
      <c r="O55" s="62">
        <v>1200</v>
      </c>
      <c r="P55" s="62">
        <v>1200</v>
      </c>
      <c r="Q55" s="62">
        <v>1200</v>
      </c>
    </row>
    <row r="56" spans="1:17" ht="57" customHeight="1" x14ac:dyDescent="0.25">
      <c r="B56" s="61" t="s">
        <v>290</v>
      </c>
      <c r="C56" s="62">
        <v>900</v>
      </c>
      <c r="D56" s="62">
        <v>900</v>
      </c>
      <c r="E56" s="62">
        <v>700</v>
      </c>
      <c r="F56" s="62">
        <v>800</v>
      </c>
      <c r="G56" s="62">
        <v>700</v>
      </c>
      <c r="H56" s="62">
        <v>700</v>
      </c>
      <c r="I56" s="62">
        <v>800</v>
      </c>
      <c r="J56" s="62">
        <v>1000</v>
      </c>
      <c r="K56" s="62">
        <v>1000</v>
      </c>
      <c r="L56" s="62">
        <v>1000</v>
      </c>
      <c r="M56" s="62">
        <v>700</v>
      </c>
      <c r="N56" s="62">
        <v>700</v>
      </c>
      <c r="O56" s="62">
        <v>900</v>
      </c>
      <c r="P56" s="62">
        <v>900</v>
      </c>
      <c r="Q56" s="62">
        <v>700</v>
      </c>
    </row>
    <row r="57" spans="1:17" ht="57" customHeight="1" x14ac:dyDescent="0.25">
      <c r="B57" s="61" t="s">
        <v>260</v>
      </c>
      <c r="C57" s="112">
        <v>3200</v>
      </c>
      <c r="D57" s="112">
        <v>3500</v>
      </c>
      <c r="E57" s="112">
        <v>3500</v>
      </c>
      <c r="F57" s="112">
        <v>3200</v>
      </c>
      <c r="G57" s="112">
        <v>2450</v>
      </c>
      <c r="H57" s="112">
        <v>2450</v>
      </c>
      <c r="I57" s="112">
        <v>3500</v>
      </c>
      <c r="J57" s="112">
        <v>3500</v>
      </c>
      <c r="K57" s="112">
        <v>3500</v>
      </c>
      <c r="L57" s="112">
        <v>3500</v>
      </c>
      <c r="M57" s="112">
        <v>3200</v>
      </c>
      <c r="N57" s="112">
        <v>2800</v>
      </c>
      <c r="O57" s="112">
        <v>3200</v>
      </c>
      <c r="P57" s="112">
        <v>3500</v>
      </c>
      <c r="Q57" s="112">
        <v>3500</v>
      </c>
    </row>
    <row r="58" spans="1:17" ht="53.25" customHeight="1" x14ac:dyDescent="0.25">
      <c r="B58" s="61" t="s">
        <v>261</v>
      </c>
      <c r="C58" s="62">
        <v>10000</v>
      </c>
      <c r="D58" s="62">
        <v>10000</v>
      </c>
      <c r="E58" s="62">
        <v>10000</v>
      </c>
      <c r="F58" s="62">
        <v>9000</v>
      </c>
      <c r="G58" s="62">
        <v>10000</v>
      </c>
      <c r="H58" s="62">
        <v>10000</v>
      </c>
      <c r="I58" s="62">
        <v>8000</v>
      </c>
      <c r="J58" s="62">
        <v>7000</v>
      </c>
      <c r="K58" s="62">
        <v>7000</v>
      </c>
      <c r="L58" s="62">
        <v>8000</v>
      </c>
      <c r="M58" s="62">
        <v>9000</v>
      </c>
      <c r="N58" s="62">
        <v>10000</v>
      </c>
      <c r="O58" s="62">
        <v>10000</v>
      </c>
      <c r="P58" s="62">
        <v>10000</v>
      </c>
      <c r="Q58" s="62">
        <v>10000</v>
      </c>
    </row>
    <row r="59" spans="1:17" ht="55.5" customHeight="1" x14ac:dyDescent="0.25">
      <c r="B59" s="61" t="s">
        <v>291</v>
      </c>
      <c r="C59" s="79">
        <v>500</v>
      </c>
      <c r="D59" s="79">
        <v>500</v>
      </c>
      <c r="E59" s="79">
        <v>500</v>
      </c>
      <c r="F59" s="79">
        <v>500</v>
      </c>
      <c r="G59" s="79">
        <v>500</v>
      </c>
      <c r="H59" s="79">
        <v>500</v>
      </c>
      <c r="I59" s="79">
        <v>350</v>
      </c>
      <c r="J59" s="79">
        <v>350</v>
      </c>
      <c r="K59" s="79">
        <v>350</v>
      </c>
      <c r="L59" s="79">
        <v>350</v>
      </c>
      <c r="M59" s="79">
        <v>350</v>
      </c>
      <c r="N59" s="79">
        <v>350</v>
      </c>
      <c r="O59" s="79">
        <v>500</v>
      </c>
      <c r="P59" s="79">
        <v>500</v>
      </c>
      <c r="Q59" s="79">
        <v>500</v>
      </c>
    </row>
    <row r="60" spans="1:17" ht="59.25" customHeight="1" x14ac:dyDescent="0.25">
      <c r="B60" s="61" t="s">
        <v>235</v>
      </c>
      <c r="C60" s="62">
        <v>0</v>
      </c>
      <c r="D60" s="62">
        <v>0</v>
      </c>
      <c r="E60" s="62">
        <v>1200</v>
      </c>
      <c r="F60" s="62">
        <v>800</v>
      </c>
      <c r="G60" s="62">
        <v>0</v>
      </c>
      <c r="H60" s="62">
        <v>1200</v>
      </c>
      <c r="I60" s="62">
        <v>2000</v>
      </c>
      <c r="J60" s="62">
        <v>2000</v>
      </c>
      <c r="K60" s="62">
        <v>2000</v>
      </c>
      <c r="L60" s="62">
        <v>2000</v>
      </c>
      <c r="M60" s="62">
        <v>2000</v>
      </c>
      <c r="N60" s="62">
        <v>2000</v>
      </c>
      <c r="O60" s="62">
        <v>0</v>
      </c>
      <c r="P60" s="62">
        <v>0</v>
      </c>
      <c r="Q60" s="62">
        <v>1200</v>
      </c>
    </row>
    <row r="61" spans="1:17" ht="54" customHeight="1" x14ac:dyDescent="0.25">
      <c r="B61" s="61" t="s">
        <v>134</v>
      </c>
      <c r="C61" s="62">
        <v>0</v>
      </c>
      <c r="D61" s="62">
        <v>0</v>
      </c>
      <c r="E61" s="62">
        <v>900</v>
      </c>
      <c r="F61" s="62">
        <v>0</v>
      </c>
      <c r="G61" s="62">
        <v>0</v>
      </c>
      <c r="H61" s="62">
        <v>900</v>
      </c>
      <c r="I61" s="79">
        <v>1500</v>
      </c>
      <c r="J61" s="62">
        <v>1500</v>
      </c>
      <c r="K61" s="79">
        <v>1500</v>
      </c>
      <c r="L61" s="62">
        <v>1500</v>
      </c>
      <c r="M61" s="62">
        <v>1500</v>
      </c>
      <c r="N61" s="79">
        <v>1500</v>
      </c>
      <c r="O61" s="62">
        <v>0</v>
      </c>
      <c r="P61" s="62">
        <v>0</v>
      </c>
      <c r="Q61" s="62">
        <v>900</v>
      </c>
    </row>
    <row r="62" spans="1:17" ht="65.25" customHeight="1" x14ac:dyDescent="0.25">
      <c r="B62" s="77" t="s">
        <v>234</v>
      </c>
      <c r="C62" s="62">
        <v>4050</v>
      </c>
      <c r="D62" s="62">
        <v>4500</v>
      </c>
      <c r="E62" s="62">
        <v>4500</v>
      </c>
      <c r="F62" s="62">
        <v>4050</v>
      </c>
      <c r="G62" s="62">
        <v>4500</v>
      </c>
      <c r="H62" s="62">
        <v>4500</v>
      </c>
      <c r="I62" s="62">
        <v>4500</v>
      </c>
      <c r="J62" s="78">
        <v>4500</v>
      </c>
      <c r="K62" s="79">
        <v>4500</v>
      </c>
      <c r="L62" s="62">
        <v>4500</v>
      </c>
      <c r="M62" s="78">
        <v>4500</v>
      </c>
      <c r="N62" s="79">
        <v>4500</v>
      </c>
      <c r="O62" s="62">
        <v>4050</v>
      </c>
      <c r="P62" s="62">
        <v>4500</v>
      </c>
      <c r="Q62" s="62">
        <v>4500</v>
      </c>
    </row>
    <row r="63" spans="1:17" ht="57" customHeight="1" x14ac:dyDescent="0.25">
      <c r="B63" s="77" t="s">
        <v>264</v>
      </c>
      <c r="C63" s="78">
        <v>1500</v>
      </c>
      <c r="D63" s="78">
        <v>900</v>
      </c>
      <c r="E63" s="78">
        <v>900</v>
      </c>
      <c r="F63" s="78">
        <v>1050</v>
      </c>
      <c r="G63" s="78">
        <v>1500</v>
      </c>
      <c r="H63" s="78">
        <v>1500</v>
      </c>
      <c r="I63" s="78">
        <v>1200</v>
      </c>
      <c r="J63" s="78">
        <v>750</v>
      </c>
      <c r="K63" s="62">
        <v>750</v>
      </c>
      <c r="L63" s="78">
        <v>750</v>
      </c>
      <c r="M63" s="78">
        <v>750</v>
      </c>
      <c r="N63" s="62">
        <v>1500</v>
      </c>
      <c r="O63" s="78">
        <v>1500</v>
      </c>
      <c r="P63" s="78">
        <v>900</v>
      </c>
      <c r="Q63" s="78">
        <v>900</v>
      </c>
    </row>
    <row r="64" spans="1:17" ht="55.5" customHeight="1" thickBot="1" x14ac:dyDescent="0.3">
      <c r="B64" s="66" t="s">
        <v>155</v>
      </c>
      <c r="C64" s="67">
        <f>SUM(C54:C63)</f>
        <v>24050</v>
      </c>
      <c r="D64" s="67">
        <f t="shared" ref="D64:Q64" si="15">SUM(D54:D63)</f>
        <v>24500</v>
      </c>
      <c r="E64" s="67">
        <f t="shared" si="15"/>
        <v>26400</v>
      </c>
      <c r="F64" s="67">
        <f t="shared" si="15"/>
        <v>23180</v>
      </c>
      <c r="G64" s="67">
        <f t="shared" si="15"/>
        <v>22950</v>
      </c>
      <c r="H64" s="67">
        <f t="shared" si="15"/>
        <v>25050</v>
      </c>
      <c r="I64" s="67">
        <f t="shared" si="15"/>
        <v>25810</v>
      </c>
      <c r="J64" s="67">
        <f t="shared" si="15"/>
        <v>24560</v>
      </c>
      <c r="K64" s="67">
        <f t="shared" si="15"/>
        <v>24560</v>
      </c>
      <c r="L64" s="67">
        <f t="shared" si="15"/>
        <v>25680</v>
      </c>
      <c r="M64" s="67">
        <f t="shared" si="15"/>
        <v>25660</v>
      </c>
      <c r="N64" s="67">
        <f t="shared" si="15"/>
        <v>26710</v>
      </c>
      <c r="O64" s="67">
        <f t="shared" si="15"/>
        <v>24050</v>
      </c>
      <c r="P64" s="67">
        <f t="shared" si="15"/>
        <v>24500</v>
      </c>
      <c r="Q64" s="67">
        <f t="shared" si="15"/>
        <v>26400</v>
      </c>
    </row>
    <row r="65" spans="2:12" ht="15.75" thickTop="1" x14ac:dyDescent="0.25"/>
    <row r="67" spans="2:12" ht="69" customHeight="1" thickBot="1" x14ac:dyDescent="0.3">
      <c r="B67" s="50" t="s">
        <v>295</v>
      </c>
      <c r="E67" s="50"/>
      <c r="H67" s="64"/>
      <c r="I67" s="64"/>
      <c r="J67" s="64"/>
      <c r="K67" s="64"/>
      <c r="L67" s="64"/>
    </row>
    <row r="68" spans="2:12" ht="46.5" customHeight="1" thickTop="1" thickBot="1" x14ac:dyDescent="0.3">
      <c r="B68" s="56" t="s">
        <v>141</v>
      </c>
      <c r="C68" s="169" t="s">
        <v>265</v>
      </c>
      <c r="D68" s="169"/>
      <c r="E68" s="169" t="s">
        <v>156</v>
      </c>
      <c r="F68" s="169"/>
      <c r="G68" s="169" t="s">
        <v>294</v>
      </c>
      <c r="H68" s="169"/>
      <c r="I68" s="169"/>
      <c r="J68" s="169"/>
      <c r="K68" s="169"/>
      <c r="L68" s="169"/>
    </row>
    <row r="69" spans="2:12" ht="54.75" customHeight="1" thickTop="1" x14ac:dyDescent="0.25">
      <c r="B69" s="61" t="s">
        <v>257</v>
      </c>
      <c r="C69" s="218">
        <f t="shared" ref="C69:C76" si="16">SUM(C23:J23)</f>
        <v>16800</v>
      </c>
      <c r="D69" s="218"/>
      <c r="E69" s="218">
        <f t="shared" ref="E69:E78" si="17">SUM(K23:Q23,C39:G39)</f>
        <v>32700</v>
      </c>
      <c r="F69" s="218"/>
      <c r="G69" s="218">
        <f>SUM(H39:Q39,C54,D54)+32700*10%</f>
        <v>35970</v>
      </c>
      <c r="H69" s="218"/>
      <c r="I69" s="218"/>
      <c r="J69" s="218"/>
      <c r="K69" s="218"/>
      <c r="L69" s="218"/>
    </row>
    <row r="70" spans="2:12" ht="48.75" customHeight="1" x14ac:dyDescent="0.25">
      <c r="B70" s="61" t="s">
        <v>258</v>
      </c>
      <c r="C70" s="217">
        <f t="shared" si="16"/>
        <v>8760</v>
      </c>
      <c r="D70" s="217"/>
      <c r="E70" s="217">
        <f t="shared" si="17"/>
        <v>12720</v>
      </c>
      <c r="F70" s="217"/>
      <c r="G70" s="221">
        <f>SUM(H40:Q40,C55,D55)+12720*10%</f>
        <v>14232</v>
      </c>
      <c r="H70" s="221"/>
      <c r="I70" s="217"/>
      <c r="J70" s="217"/>
      <c r="K70" s="217"/>
      <c r="L70" s="217"/>
    </row>
    <row r="71" spans="2:12" ht="50.25" customHeight="1" x14ac:dyDescent="0.25">
      <c r="B71" s="61" t="s">
        <v>259</v>
      </c>
      <c r="C71" s="217">
        <f t="shared" si="16"/>
        <v>5110</v>
      </c>
      <c r="D71" s="217"/>
      <c r="E71" s="217">
        <f t="shared" si="17"/>
        <v>8840</v>
      </c>
      <c r="F71" s="217"/>
      <c r="G71" s="217">
        <f>SUM(H41:Q41,C56,D56)+9900*10%</f>
        <v>10890</v>
      </c>
      <c r="H71" s="217"/>
      <c r="I71" s="217"/>
      <c r="J71" s="217"/>
      <c r="K71" s="217"/>
      <c r="L71" s="217"/>
    </row>
    <row r="72" spans="2:12" ht="51" customHeight="1" x14ac:dyDescent="0.25">
      <c r="B72" s="61" t="s">
        <v>260</v>
      </c>
      <c r="C72" s="217">
        <f t="shared" si="16"/>
        <v>19700</v>
      </c>
      <c r="D72" s="217"/>
      <c r="E72" s="217">
        <f t="shared" si="17"/>
        <v>38300</v>
      </c>
      <c r="F72" s="217"/>
      <c r="G72" s="217">
        <f>SUM(H42:Q42,C57,D57)+E72*10%</f>
        <v>42130</v>
      </c>
      <c r="H72" s="217"/>
      <c r="I72" s="217"/>
      <c r="J72" s="217"/>
      <c r="K72" s="217"/>
      <c r="L72" s="217"/>
    </row>
    <row r="73" spans="2:12" ht="45.75" customHeight="1" x14ac:dyDescent="0.25">
      <c r="B73" s="61" t="s">
        <v>261</v>
      </c>
      <c r="C73" s="217">
        <f t="shared" si="16"/>
        <v>34000</v>
      </c>
      <c r="D73" s="217"/>
      <c r="E73" s="217">
        <f t="shared" si="17"/>
        <v>105000</v>
      </c>
      <c r="F73" s="217"/>
      <c r="G73" s="217">
        <f>SUM(H43:Q43,C58,D58)+108000*10%</f>
        <v>118800</v>
      </c>
      <c r="H73" s="217"/>
      <c r="I73" s="217"/>
      <c r="J73" s="217"/>
      <c r="K73" s="217"/>
      <c r="L73" s="217"/>
    </row>
    <row r="74" spans="2:12" ht="45.75" customHeight="1" x14ac:dyDescent="0.25">
      <c r="B74" s="61" t="s">
        <v>262</v>
      </c>
      <c r="C74" s="217">
        <f t="shared" si="16"/>
        <v>3100</v>
      </c>
      <c r="D74" s="217"/>
      <c r="E74" s="217">
        <f t="shared" si="17"/>
        <v>5250</v>
      </c>
      <c r="F74" s="217"/>
      <c r="G74" s="217">
        <f>SUM(H44:Q44,C59,D59)+5500*10%</f>
        <v>5650</v>
      </c>
      <c r="H74" s="217"/>
      <c r="I74" s="217"/>
      <c r="J74" s="217"/>
      <c r="K74" s="217"/>
      <c r="L74" s="217"/>
    </row>
    <row r="75" spans="2:12" ht="48" customHeight="1" x14ac:dyDescent="0.25">
      <c r="B75" s="61" t="s">
        <v>235</v>
      </c>
      <c r="C75" s="217">
        <f t="shared" si="16"/>
        <v>0</v>
      </c>
      <c r="D75" s="217"/>
      <c r="E75" s="217">
        <f t="shared" si="17"/>
        <v>13600</v>
      </c>
      <c r="F75" s="217"/>
      <c r="G75" s="217">
        <f>SUM(H45:Q45,C60,D60)+15200*10%</f>
        <v>16720</v>
      </c>
      <c r="H75" s="217"/>
      <c r="I75" s="217"/>
      <c r="J75" s="217"/>
      <c r="K75" s="217"/>
      <c r="L75" s="217"/>
    </row>
    <row r="76" spans="2:12" ht="51" customHeight="1" x14ac:dyDescent="0.25">
      <c r="B76" s="61" t="s">
        <v>134</v>
      </c>
      <c r="C76" s="217">
        <f t="shared" si="16"/>
        <v>6600</v>
      </c>
      <c r="D76" s="217"/>
      <c r="E76" s="217">
        <f t="shared" si="17"/>
        <v>9600</v>
      </c>
      <c r="F76" s="217"/>
      <c r="G76" s="217">
        <f>SUM(H46:Q46,C61,D61)</f>
        <v>10800</v>
      </c>
      <c r="H76" s="217"/>
      <c r="I76" s="217"/>
      <c r="J76" s="217"/>
      <c r="K76" s="217"/>
      <c r="L76" s="217"/>
    </row>
    <row r="77" spans="2:12" ht="53.25" customHeight="1" x14ac:dyDescent="0.25">
      <c r="B77" s="77" t="s">
        <v>263</v>
      </c>
      <c r="C77" s="217">
        <f>SUM(D31:J31)</f>
        <v>22650</v>
      </c>
      <c r="D77" s="217"/>
      <c r="E77" s="217">
        <f t="shared" si="17"/>
        <v>49500</v>
      </c>
      <c r="F77" s="217"/>
      <c r="G77" s="217">
        <f>SUM(H47:Q47,C62,D62)+53100*10%</f>
        <v>58410</v>
      </c>
      <c r="H77" s="217"/>
      <c r="I77" s="217"/>
      <c r="J77" s="217"/>
      <c r="K77" s="217"/>
      <c r="L77" s="217"/>
    </row>
    <row r="78" spans="2:12" ht="59.25" customHeight="1" x14ac:dyDescent="0.25">
      <c r="B78" s="77" t="s">
        <v>264</v>
      </c>
      <c r="C78" s="217">
        <v>0</v>
      </c>
      <c r="D78" s="217"/>
      <c r="E78" s="217">
        <f t="shared" si="17"/>
        <v>13500</v>
      </c>
      <c r="F78" s="217"/>
      <c r="G78" s="217">
        <f>SUM(H48:Q48,C63,D63)+13500*10%</f>
        <v>14400</v>
      </c>
      <c r="H78" s="217"/>
      <c r="I78" s="217"/>
      <c r="J78" s="217"/>
      <c r="K78" s="217"/>
      <c r="L78" s="217"/>
    </row>
    <row r="79" spans="2:12" ht="26.25" customHeight="1" thickBot="1" x14ac:dyDescent="0.3">
      <c r="B79" s="66" t="s">
        <v>155</v>
      </c>
      <c r="C79" s="219">
        <f>SUM(C69:D78)</f>
        <v>116720</v>
      </c>
      <c r="D79" s="219"/>
      <c r="E79" s="219">
        <f>SUM(E69:F78)</f>
        <v>289010</v>
      </c>
      <c r="F79" s="219"/>
      <c r="G79" s="219">
        <f>SUM(G69:H78)</f>
        <v>328002</v>
      </c>
      <c r="H79" s="219"/>
      <c r="I79" s="220"/>
      <c r="J79" s="220"/>
      <c r="K79" s="220"/>
      <c r="L79" s="220"/>
    </row>
    <row r="80" spans="2:12" ht="15.75" thickTop="1" x14ac:dyDescent="0.25"/>
    <row r="86" ht="35.25" customHeight="1" x14ac:dyDescent="0.25"/>
    <row r="88" ht="54.95" customHeight="1" x14ac:dyDescent="0.25"/>
    <row r="89" ht="51.75" customHeight="1" x14ac:dyDescent="0.25"/>
    <row r="90" ht="51.75" customHeight="1" x14ac:dyDescent="0.25"/>
    <row r="91" ht="51.75" customHeight="1" x14ac:dyDescent="0.25"/>
    <row r="92" ht="51.75" customHeight="1" x14ac:dyDescent="0.25"/>
    <row r="93" ht="51.75" customHeight="1" x14ac:dyDescent="0.25"/>
    <row r="94" ht="51.75" customHeight="1" x14ac:dyDescent="0.25"/>
    <row r="95" ht="51.75" customHeight="1" x14ac:dyDescent="0.25"/>
    <row r="96" ht="51.75" customHeight="1" x14ac:dyDescent="0.25"/>
    <row r="97" ht="51.75" customHeight="1" x14ac:dyDescent="0.25"/>
    <row r="98" ht="51.75" customHeight="1" x14ac:dyDescent="0.25"/>
    <row r="99" ht="51.75" customHeight="1" x14ac:dyDescent="0.25"/>
  </sheetData>
  <mergeCells count="61">
    <mergeCell ref="K75:L75"/>
    <mergeCell ref="K76:L76"/>
    <mergeCell ref="K77:L77"/>
    <mergeCell ref="K70:L70"/>
    <mergeCell ref="K71:L71"/>
    <mergeCell ref="K72:L72"/>
    <mergeCell ref="K73:L73"/>
    <mergeCell ref="K74:L74"/>
    <mergeCell ref="I74:J74"/>
    <mergeCell ref="I73:J73"/>
    <mergeCell ref="I72:J72"/>
    <mergeCell ref="I71:J71"/>
    <mergeCell ref="I70:J70"/>
    <mergeCell ref="G75:H75"/>
    <mergeCell ref="G76:H76"/>
    <mergeCell ref="G77:H77"/>
    <mergeCell ref="I77:J77"/>
    <mergeCell ref="I76:J76"/>
    <mergeCell ref="I75:J75"/>
    <mergeCell ref="G70:H70"/>
    <mergeCell ref="G71:H71"/>
    <mergeCell ref="G72:H72"/>
    <mergeCell ref="G73:H73"/>
    <mergeCell ref="G74:H74"/>
    <mergeCell ref="C75:D75"/>
    <mergeCell ref="C76:D76"/>
    <mergeCell ref="C77:D77"/>
    <mergeCell ref="E70:F70"/>
    <mergeCell ref="E71:F71"/>
    <mergeCell ref="E72:F72"/>
    <mergeCell ref="E73:F73"/>
    <mergeCell ref="E74:F74"/>
    <mergeCell ref="E75:F75"/>
    <mergeCell ref="E76:F76"/>
    <mergeCell ref="E77:F77"/>
    <mergeCell ref="C70:D70"/>
    <mergeCell ref="C71:D71"/>
    <mergeCell ref="C72:D72"/>
    <mergeCell ref="C73:D73"/>
    <mergeCell ref="C74:D74"/>
    <mergeCell ref="C79:D79"/>
    <mergeCell ref="E79:F79"/>
    <mergeCell ref="G79:H79"/>
    <mergeCell ref="I79:J79"/>
    <mergeCell ref="K79:L79"/>
    <mergeCell ref="B6:N6"/>
    <mergeCell ref="C78:D78"/>
    <mergeCell ref="E78:F78"/>
    <mergeCell ref="G78:H78"/>
    <mergeCell ref="I78:J78"/>
    <mergeCell ref="K78:L78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</mergeCells>
  <pageMargins left="0.51181102362204722" right="0.39370078740157483" top="0.59055118110236215" bottom="0.59055118110236215" header="0.31496062992125984" footer="0.31496062992125984"/>
  <pageSetup paperSize="9" scale="67" orientation="landscape" r:id="rId1"/>
  <headerFooter>
    <oddHeader>&amp;L&amp;"-,полужирный"&amp;20&amp;K03-019АНАЛИЗ РЫНКА</oddHeader>
    <oddFooter>&amp;R&amp;P&amp;N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view="pageBreakPreview" topLeftCell="A28" zoomScale="70" zoomScaleNormal="85" zoomScaleSheetLayoutView="70" workbookViewId="0">
      <selection activeCell="W9" sqref="W9"/>
    </sheetView>
  </sheetViews>
  <sheetFormatPr defaultRowHeight="15" x14ac:dyDescent="0.25"/>
  <cols>
    <col min="1" max="1" width="2.85546875" style="44" customWidth="1"/>
    <col min="2" max="2" width="17.5703125" style="44" customWidth="1"/>
    <col min="3" max="3" width="17.7109375" style="44" customWidth="1"/>
    <col min="4" max="4" width="8.140625" style="44" customWidth="1"/>
    <col min="5" max="5" width="9.42578125" style="44" customWidth="1"/>
    <col min="6" max="7" width="9.28515625" style="44" customWidth="1"/>
    <col min="8" max="8" width="10.140625" style="44" customWidth="1"/>
    <col min="9" max="9" width="9.28515625" style="44" customWidth="1"/>
    <col min="10" max="11" width="9.42578125" style="44" customWidth="1"/>
    <col min="12" max="12" width="9.28515625" style="44" customWidth="1"/>
    <col min="13" max="14" width="9.85546875" style="44" customWidth="1"/>
    <col min="15" max="15" width="10" style="44" customWidth="1"/>
    <col min="16" max="23" width="8.42578125" style="44" customWidth="1"/>
    <col min="24" max="16384" width="9.140625" style="44"/>
  </cols>
  <sheetData>
    <row r="1" spans="2:24" ht="33.75" customHeight="1" x14ac:dyDescent="0.25">
      <c r="B1" s="82"/>
      <c r="C1" s="82"/>
      <c r="P1" s="76"/>
      <c r="Q1" s="76"/>
      <c r="R1" s="76"/>
      <c r="S1" s="76"/>
      <c r="T1" s="76"/>
      <c r="U1" s="76"/>
      <c r="V1" s="76"/>
      <c r="W1" s="76"/>
      <c r="X1" s="76"/>
    </row>
    <row r="2" spans="2:24" ht="47.25" customHeight="1" x14ac:dyDescent="0.25">
      <c r="B2" s="50" t="s">
        <v>301</v>
      </c>
      <c r="C2" s="50"/>
      <c r="P2" s="76"/>
      <c r="Q2" s="76"/>
      <c r="R2" s="76"/>
      <c r="S2" s="76"/>
      <c r="T2" s="76"/>
      <c r="U2" s="76"/>
      <c r="V2" s="76"/>
      <c r="W2" s="76"/>
      <c r="X2" s="76"/>
    </row>
    <row r="3" spans="2:24" ht="5.0999999999999996" customHeight="1" thickBot="1" x14ac:dyDescent="0.3">
      <c r="B3" s="82"/>
      <c r="C3" s="82"/>
      <c r="P3" s="76"/>
      <c r="Q3" s="76"/>
      <c r="R3" s="76"/>
      <c r="S3" s="76"/>
      <c r="T3" s="76"/>
      <c r="U3" s="76"/>
      <c r="V3" s="76"/>
      <c r="W3" s="76"/>
      <c r="X3" s="76"/>
    </row>
    <row r="4" spans="2:24" ht="72.75" customHeight="1" thickTop="1" x14ac:dyDescent="0.25">
      <c r="B4" s="147" t="s">
        <v>214</v>
      </c>
      <c r="C4" s="147"/>
      <c r="D4" s="152" t="s">
        <v>311</v>
      </c>
      <c r="E4" s="152" t="s">
        <v>312</v>
      </c>
      <c r="F4" s="152" t="s">
        <v>122</v>
      </c>
      <c r="G4" s="152" t="s">
        <v>121</v>
      </c>
      <c r="H4" s="152" t="s">
        <v>120</v>
      </c>
      <c r="I4" s="152" t="s">
        <v>119</v>
      </c>
      <c r="J4" s="152" t="s">
        <v>118</v>
      </c>
      <c r="K4" s="152" t="s">
        <v>117</v>
      </c>
      <c r="L4" s="152" t="s">
        <v>116</v>
      </c>
      <c r="M4" s="152" t="s">
        <v>115</v>
      </c>
      <c r="N4" s="152" t="s">
        <v>114</v>
      </c>
      <c r="O4" s="152" t="s">
        <v>113</v>
      </c>
      <c r="P4" s="133"/>
      <c r="Q4" s="133"/>
      <c r="R4" s="133"/>
      <c r="S4" s="133"/>
      <c r="T4" s="133"/>
      <c r="U4" s="133"/>
      <c r="V4" s="133"/>
      <c r="W4" s="133"/>
      <c r="X4" s="76"/>
    </row>
    <row r="5" spans="2:24" ht="31.5" customHeight="1" x14ac:dyDescent="0.25">
      <c r="B5" s="222" t="s">
        <v>303</v>
      </c>
      <c r="C5" s="61" t="s">
        <v>288</v>
      </c>
      <c r="D5" s="93">
        <v>0</v>
      </c>
      <c r="E5" s="62">
        <v>1500</v>
      </c>
      <c r="F5" s="62">
        <v>3000</v>
      </c>
      <c r="G5" s="62">
        <v>3000</v>
      </c>
      <c r="H5" s="62">
        <v>2700</v>
      </c>
      <c r="I5" s="62">
        <v>2400</v>
      </c>
      <c r="J5" s="62">
        <v>2700</v>
      </c>
      <c r="K5" s="62">
        <v>3000</v>
      </c>
      <c r="L5" s="62">
        <v>3000</v>
      </c>
      <c r="M5" s="62">
        <v>2700</v>
      </c>
      <c r="N5" s="62">
        <v>2100</v>
      </c>
      <c r="O5" s="62">
        <v>2100</v>
      </c>
      <c r="P5" s="71"/>
      <c r="Q5" s="71"/>
      <c r="R5" s="71"/>
      <c r="S5" s="71"/>
      <c r="T5" s="71"/>
      <c r="U5" s="71"/>
      <c r="V5" s="71"/>
      <c r="W5" s="71"/>
      <c r="X5" s="76"/>
    </row>
    <row r="6" spans="2:24" ht="30" customHeight="1" x14ac:dyDescent="0.25">
      <c r="B6" s="223"/>
      <c r="C6" s="61" t="s">
        <v>289</v>
      </c>
      <c r="D6" s="62">
        <v>960</v>
      </c>
      <c r="E6" s="62">
        <v>960</v>
      </c>
      <c r="F6" s="62">
        <v>960</v>
      </c>
      <c r="G6" s="62">
        <v>1080</v>
      </c>
      <c r="H6" s="62">
        <v>1200</v>
      </c>
      <c r="I6" s="62">
        <v>1200</v>
      </c>
      <c r="J6" s="62">
        <v>1200</v>
      </c>
      <c r="K6" s="62">
        <v>1200</v>
      </c>
      <c r="L6" s="62">
        <v>1200</v>
      </c>
      <c r="M6" s="62">
        <v>1080</v>
      </c>
      <c r="N6" s="62">
        <v>840</v>
      </c>
      <c r="O6" s="62">
        <v>840</v>
      </c>
      <c r="P6" s="71"/>
      <c r="Q6" s="71"/>
      <c r="R6" s="71"/>
      <c r="S6" s="71"/>
      <c r="T6" s="71"/>
      <c r="U6" s="71"/>
      <c r="V6" s="71"/>
      <c r="W6" s="71"/>
      <c r="X6" s="76"/>
    </row>
    <row r="7" spans="2:24" ht="30" customHeight="1" x14ac:dyDescent="0.25">
      <c r="B7" s="223"/>
      <c r="C7" s="61" t="s">
        <v>290</v>
      </c>
      <c r="D7" s="62">
        <v>630</v>
      </c>
      <c r="E7" s="62">
        <v>700</v>
      </c>
      <c r="F7" s="62">
        <v>700</v>
      </c>
      <c r="G7" s="62">
        <v>630</v>
      </c>
      <c r="H7" s="62">
        <v>560</v>
      </c>
      <c r="I7" s="62">
        <v>560</v>
      </c>
      <c r="J7" s="62">
        <v>630</v>
      </c>
      <c r="K7" s="62">
        <v>700</v>
      </c>
      <c r="L7" s="62">
        <v>700</v>
      </c>
      <c r="M7" s="62">
        <v>630</v>
      </c>
      <c r="N7" s="62">
        <v>490</v>
      </c>
      <c r="O7" s="62">
        <v>490</v>
      </c>
      <c r="P7" s="71"/>
      <c r="Q7" s="71"/>
      <c r="R7" s="71"/>
      <c r="S7" s="71"/>
      <c r="T7" s="71"/>
      <c r="U7" s="71"/>
      <c r="V7" s="71"/>
      <c r="W7" s="71"/>
      <c r="X7" s="76"/>
    </row>
    <row r="8" spans="2:24" ht="32.25" customHeight="1" x14ac:dyDescent="0.25">
      <c r="B8" s="223"/>
      <c r="C8" s="61" t="s">
        <v>260</v>
      </c>
      <c r="D8" s="149">
        <v>0</v>
      </c>
      <c r="E8" s="149">
        <v>0</v>
      </c>
      <c r="F8" s="150">
        <v>3500</v>
      </c>
      <c r="G8" s="150">
        <v>3500</v>
      </c>
      <c r="H8" s="150">
        <v>3200</v>
      </c>
      <c r="I8" s="150">
        <v>2800</v>
      </c>
      <c r="J8" s="150">
        <v>3200</v>
      </c>
      <c r="K8" s="150">
        <v>3500</v>
      </c>
      <c r="L8" s="150">
        <v>3500</v>
      </c>
      <c r="M8" s="150">
        <v>3200</v>
      </c>
      <c r="N8" s="150">
        <v>2450</v>
      </c>
      <c r="O8" s="150">
        <v>2450</v>
      </c>
      <c r="P8" s="71"/>
      <c r="Q8" s="71"/>
      <c r="R8" s="71"/>
      <c r="S8" s="71"/>
      <c r="T8" s="71"/>
      <c r="U8" s="71"/>
      <c r="V8" s="71"/>
      <c r="W8" s="71"/>
      <c r="X8" s="76"/>
    </row>
    <row r="9" spans="2:24" ht="19.5" customHeight="1" x14ac:dyDescent="0.25">
      <c r="B9" s="223"/>
      <c r="C9" s="61" t="s">
        <v>261</v>
      </c>
      <c r="D9" s="62">
        <v>0</v>
      </c>
      <c r="E9" s="62">
        <v>0</v>
      </c>
      <c r="F9" s="62">
        <v>0</v>
      </c>
      <c r="G9" s="62">
        <v>0</v>
      </c>
      <c r="H9" s="62">
        <v>4000</v>
      </c>
      <c r="I9" s="62">
        <v>10000</v>
      </c>
      <c r="J9" s="62">
        <v>10000</v>
      </c>
      <c r="K9" s="62">
        <v>10000</v>
      </c>
      <c r="L9" s="62">
        <v>10000</v>
      </c>
      <c r="M9" s="62">
        <v>9000</v>
      </c>
      <c r="N9" s="62">
        <v>9000</v>
      </c>
      <c r="O9" s="62">
        <v>8000</v>
      </c>
      <c r="P9" s="71"/>
      <c r="Q9" s="71"/>
      <c r="R9" s="71"/>
      <c r="S9" s="71"/>
      <c r="T9" s="71"/>
      <c r="U9" s="71"/>
      <c r="V9" s="71"/>
      <c r="W9" s="71"/>
      <c r="X9" s="76"/>
    </row>
    <row r="10" spans="2:24" ht="18.75" customHeight="1" x14ac:dyDescent="0.25">
      <c r="B10" s="223"/>
      <c r="C10" s="61" t="s">
        <v>291</v>
      </c>
      <c r="D10" s="79">
        <v>100</v>
      </c>
      <c r="E10" s="79">
        <v>350</v>
      </c>
      <c r="F10" s="79">
        <v>350</v>
      </c>
      <c r="G10" s="79">
        <v>350</v>
      </c>
      <c r="H10" s="79">
        <v>450</v>
      </c>
      <c r="I10" s="79">
        <v>500</v>
      </c>
      <c r="J10" s="79">
        <v>500</v>
      </c>
      <c r="K10" s="79">
        <v>500</v>
      </c>
      <c r="L10" s="79">
        <v>500</v>
      </c>
      <c r="M10" s="79">
        <v>500</v>
      </c>
      <c r="N10" s="79">
        <v>500</v>
      </c>
      <c r="O10" s="79">
        <v>400</v>
      </c>
      <c r="P10" s="71"/>
      <c r="Q10" s="71"/>
      <c r="R10" s="71"/>
      <c r="S10" s="71"/>
      <c r="T10" s="71"/>
      <c r="U10" s="71"/>
      <c r="V10" s="71"/>
      <c r="W10" s="71"/>
      <c r="X10" s="76"/>
    </row>
    <row r="11" spans="2:24" ht="24" customHeight="1" x14ac:dyDescent="0.25">
      <c r="B11" s="223"/>
      <c r="C11" s="61" t="s">
        <v>235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1200</v>
      </c>
      <c r="M11" s="62">
        <v>800</v>
      </c>
      <c r="N11" s="62">
        <v>800</v>
      </c>
      <c r="O11" s="62">
        <v>1600</v>
      </c>
      <c r="P11" s="71"/>
      <c r="Q11" s="71"/>
      <c r="R11" s="71"/>
      <c r="S11" s="71"/>
      <c r="T11" s="71"/>
      <c r="U11" s="71"/>
      <c r="V11" s="71"/>
      <c r="W11" s="71"/>
      <c r="X11" s="76"/>
    </row>
    <row r="12" spans="2:24" ht="26.25" customHeight="1" x14ac:dyDescent="0.25">
      <c r="B12" s="223"/>
      <c r="C12" s="61" t="s">
        <v>134</v>
      </c>
      <c r="D12" s="62">
        <v>0</v>
      </c>
      <c r="E12" s="62">
        <v>1500</v>
      </c>
      <c r="F12" s="62">
        <v>1500</v>
      </c>
      <c r="G12" s="62">
        <v>1500</v>
      </c>
      <c r="H12" s="62">
        <v>1200</v>
      </c>
      <c r="I12" s="62">
        <v>900</v>
      </c>
      <c r="J12" s="62">
        <v>0</v>
      </c>
      <c r="K12" s="62">
        <v>0</v>
      </c>
      <c r="L12" s="62">
        <v>900</v>
      </c>
      <c r="M12" s="62">
        <v>0</v>
      </c>
      <c r="N12" s="62">
        <v>0</v>
      </c>
      <c r="O12" s="62">
        <v>900</v>
      </c>
      <c r="P12" s="71"/>
      <c r="Q12" s="71"/>
      <c r="R12" s="71"/>
      <c r="S12" s="71"/>
      <c r="T12" s="71"/>
      <c r="U12" s="71"/>
      <c r="V12" s="71"/>
      <c r="W12" s="71"/>
      <c r="X12" s="76"/>
    </row>
    <row r="13" spans="2:24" ht="24.75" customHeight="1" x14ac:dyDescent="0.25">
      <c r="B13" s="223"/>
      <c r="C13" s="77" t="s">
        <v>234</v>
      </c>
      <c r="D13" s="78">
        <v>0</v>
      </c>
      <c r="E13" s="78">
        <v>0</v>
      </c>
      <c r="F13" s="62">
        <v>1500</v>
      </c>
      <c r="G13" s="62">
        <v>4500</v>
      </c>
      <c r="H13" s="62">
        <v>4050</v>
      </c>
      <c r="I13" s="62">
        <v>4050</v>
      </c>
      <c r="J13" s="62">
        <v>4050</v>
      </c>
      <c r="K13" s="62">
        <v>4500</v>
      </c>
      <c r="L13" s="62">
        <v>4500</v>
      </c>
      <c r="M13" s="62">
        <v>4050</v>
      </c>
      <c r="N13" s="62">
        <v>3150</v>
      </c>
      <c r="O13" s="62">
        <v>3150</v>
      </c>
      <c r="P13" s="71"/>
      <c r="Q13" s="71"/>
      <c r="R13" s="71"/>
      <c r="S13" s="71"/>
      <c r="T13" s="71"/>
      <c r="U13" s="71"/>
      <c r="V13" s="71"/>
      <c r="W13" s="71"/>
      <c r="X13" s="76"/>
    </row>
    <row r="14" spans="2:24" ht="19.5" customHeight="1" x14ac:dyDescent="0.25">
      <c r="B14" s="223"/>
      <c r="C14" s="77" t="s">
        <v>264</v>
      </c>
      <c r="D14" s="78">
        <v>0</v>
      </c>
      <c r="E14" s="78">
        <v>0</v>
      </c>
      <c r="F14" s="78">
        <v>0</v>
      </c>
      <c r="G14" s="78">
        <v>0</v>
      </c>
      <c r="H14" s="78">
        <v>0</v>
      </c>
      <c r="I14" s="78">
        <v>0</v>
      </c>
      <c r="J14" s="78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71"/>
      <c r="Q14" s="71"/>
      <c r="R14" s="71"/>
      <c r="S14" s="71"/>
      <c r="T14" s="71"/>
      <c r="U14" s="71"/>
      <c r="V14" s="71"/>
      <c r="W14" s="71"/>
      <c r="X14" s="76"/>
    </row>
    <row r="15" spans="2:24" ht="22.5" customHeight="1" thickBot="1" x14ac:dyDescent="0.3">
      <c r="B15" s="224"/>
      <c r="C15" s="59" t="s">
        <v>8</v>
      </c>
      <c r="D15" s="72">
        <f>SUM(D5:D14)</f>
        <v>1690</v>
      </c>
      <c r="E15" s="72">
        <f t="shared" ref="E15:O15" si="0">SUM(E5:E14)</f>
        <v>5010</v>
      </c>
      <c r="F15" s="72">
        <f t="shared" si="0"/>
        <v>11510</v>
      </c>
      <c r="G15" s="72">
        <f t="shared" si="0"/>
        <v>14560</v>
      </c>
      <c r="H15" s="72">
        <f t="shared" si="0"/>
        <v>17360</v>
      </c>
      <c r="I15" s="72">
        <f t="shared" si="0"/>
        <v>22410</v>
      </c>
      <c r="J15" s="72">
        <f t="shared" si="0"/>
        <v>22280</v>
      </c>
      <c r="K15" s="72">
        <f t="shared" si="0"/>
        <v>23400</v>
      </c>
      <c r="L15" s="72">
        <f t="shared" si="0"/>
        <v>25500</v>
      </c>
      <c r="M15" s="72">
        <f t="shared" si="0"/>
        <v>21960</v>
      </c>
      <c r="N15" s="72">
        <f t="shared" si="0"/>
        <v>19330</v>
      </c>
      <c r="O15" s="72">
        <f t="shared" si="0"/>
        <v>19930</v>
      </c>
      <c r="P15" s="71"/>
      <c r="Q15" s="71"/>
      <c r="R15" s="71"/>
      <c r="S15" s="71"/>
      <c r="T15" s="71"/>
      <c r="U15" s="71"/>
      <c r="V15" s="71"/>
      <c r="W15" s="71"/>
      <c r="X15" s="76"/>
    </row>
    <row r="16" spans="2:24" ht="26.25" customHeight="1" thickTop="1" x14ac:dyDescent="0.25">
      <c r="B16" s="225" t="s">
        <v>180</v>
      </c>
      <c r="C16" s="77" t="s">
        <v>288</v>
      </c>
      <c r="D16" s="104">
        <v>0</v>
      </c>
      <c r="E16" s="104">
        <v>1406</v>
      </c>
      <c r="F16" s="104">
        <v>2662</v>
      </c>
      <c r="G16" s="148">
        <v>2812</v>
      </c>
      <c r="H16" s="148">
        <v>2812</v>
      </c>
      <c r="I16" s="148">
        <v>2812</v>
      </c>
      <c r="J16" s="148">
        <v>2812</v>
      </c>
      <c r="K16" s="148">
        <v>2812</v>
      </c>
      <c r="L16" s="148">
        <v>2812</v>
      </c>
      <c r="M16" s="148">
        <v>2812</v>
      </c>
      <c r="N16" s="148">
        <v>2812</v>
      </c>
      <c r="O16" s="148">
        <v>2812</v>
      </c>
      <c r="P16" s="70"/>
      <c r="Q16" s="70"/>
      <c r="R16" s="70"/>
      <c r="S16" s="70"/>
      <c r="T16" s="70"/>
      <c r="U16" s="70"/>
      <c r="V16" s="70"/>
      <c r="W16" s="70"/>
      <c r="X16" s="76"/>
    </row>
    <row r="17" spans="2:24" ht="30.75" customHeight="1" x14ac:dyDescent="0.25">
      <c r="B17" s="226"/>
      <c r="C17" s="61" t="s">
        <v>289</v>
      </c>
      <c r="D17" s="58">
        <v>1320</v>
      </c>
      <c r="E17" s="58">
        <v>1320</v>
      </c>
      <c r="F17" s="58">
        <v>1320</v>
      </c>
      <c r="G17" s="58">
        <v>1320</v>
      </c>
      <c r="H17" s="58">
        <v>1320</v>
      </c>
      <c r="I17" s="58">
        <v>1320</v>
      </c>
      <c r="J17" s="58">
        <v>1320</v>
      </c>
      <c r="K17" s="58">
        <v>1320</v>
      </c>
      <c r="L17" s="58">
        <v>1320</v>
      </c>
      <c r="M17" s="58">
        <v>1320</v>
      </c>
      <c r="N17" s="58">
        <v>1320</v>
      </c>
      <c r="O17" s="58">
        <v>1320</v>
      </c>
      <c r="P17" s="70"/>
      <c r="Q17" s="70"/>
      <c r="R17" s="70"/>
      <c r="S17" s="70"/>
      <c r="T17" s="70"/>
      <c r="U17" s="70"/>
      <c r="V17" s="70"/>
      <c r="W17" s="70"/>
      <c r="X17" s="76"/>
    </row>
    <row r="18" spans="2:24" ht="30.75" customHeight="1" x14ac:dyDescent="0.25">
      <c r="B18" s="226"/>
      <c r="C18" s="61" t="s">
        <v>290</v>
      </c>
      <c r="D18" s="58">
        <v>855</v>
      </c>
      <c r="E18" s="58">
        <v>855</v>
      </c>
      <c r="F18" s="58">
        <v>855</v>
      </c>
      <c r="G18" s="58">
        <v>855</v>
      </c>
      <c r="H18" s="58">
        <v>855</v>
      </c>
      <c r="I18" s="58">
        <v>855</v>
      </c>
      <c r="J18" s="58">
        <v>855</v>
      </c>
      <c r="K18" s="58">
        <v>855</v>
      </c>
      <c r="L18" s="58">
        <v>855</v>
      </c>
      <c r="M18" s="58">
        <v>855</v>
      </c>
      <c r="N18" s="58">
        <v>855</v>
      </c>
      <c r="O18" s="58">
        <v>855</v>
      </c>
      <c r="P18" s="70"/>
      <c r="Q18" s="70"/>
      <c r="R18" s="70"/>
      <c r="S18" s="70"/>
      <c r="T18" s="70"/>
      <c r="U18" s="70"/>
      <c r="V18" s="70"/>
      <c r="W18" s="70"/>
      <c r="X18" s="76"/>
    </row>
    <row r="19" spans="2:24" ht="30.75" customHeight="1" x14ac:dyDescent="0.25">
      <c r="B19" s="226"/>
      <c r="C19" s="61" t="s">
        <v>260</v>
      </c>
      <c r="D19" s="58">
        <v>0</v>
      </c>
      <c r="E19" s="58">
        <v>0</v>
      </c>
      <c r="F19" s="58">
        <v>2755</v>
      </c>
      <c r="G19" s="58">
        <v>2755</v>
      </c>
      <c r="H19" s="58">
        <v>2755</v>
      </c>
      <c r="I19" s="58">
        <v>2755</v>
      </c>
      <c r="J19" s="58">
        <v>2755</v>
      </c>
      <c r="K19" s="58">
        <v>2755</v>
      </c>
      <c r="L19" s="58">
        <v>2755</v>
      </c>
      <c r="M19" s="58">
        <v>2755</v>
      </c>
      <c r="N19" s="58">
        <v>2755</v>
      </c>
      <c r="O19" s="58">
        <v>2755</v>
      </c>
      <c r="P19" s="70"/>
      <c r="Q19" s="70"/>
      <c r="R19" s="70"/>
      <c r="S19" s="70"/>
      <c r="T19" s="70"/>
      <c r="U19" s="70"/>
      <c r="V19" s="70"/>
      <c r="W19" s="70"/>
      <c r="X19" s="76"/>
    </row>
    <row r="20" spans="2:24" ht="30.75" customHeight="1" x14ac:dyDescent="0.25">
      <c r="B20" s="226"/>
      <c r="C20" s="61" t="s">
        <v>261</v>
      </c>
      <c r="D20" s="58">
        <v>0</v>
      </c>
      <c r="E20" s="58">
        <v>0</v>
      </c>
      <c r="F20" s="58">
        <v>0</v>
      </c>
      <c r="G20" s="58">
        <v>0</v>
      </c>
      <c r="H20" s="58">
        <v>5267</v>
      </c>
      <c r="I20" s="58">
        <v>5267</v>
      </c>
      <c r="J20" s="58">
        <v>5267</v>
      </c>
      <c r="K20" s="58">
        <v>5267</v>
      </c>
      <c r="L20" s="58">
        <v>5267</v>
      </c>
      <c r="M20" s="58">
        <v>5267</v>
      </c>
      <c r="N20" s="58">
        <v>5267</v>
      </c>
      <c r="O20" s="58">
        <v>5267</v>
      </c>
      <c r="P20" s="70"/>
      <c r="Q20" s="70"/>
      <c r="R20" s="70"/>
      <c r="S20" s="70"/>
      <c r="T20" s="70"/>
      <c r="U20" s="70"/>
      <c r="V20" s="70"/>
      <c r="W20" s="70"/>
      <c r="X20" s="76"/>
    </row>
    <row r="21" spans="2:24" ht="30.75" customHeight="1" x14ac:dyDescent="0.25">
      <c r="B21" s="226"/>
      <c r="C21" s="61" t="s">
        <v>291</v>
      </c>
      <c r="D21" s="58">
        <v>767</v>
      </c>
      <c r="E21" s="58">
        <v>767</v>
      </c>
      <c r="F21" s="58">
        <v>767</v>
      </c>
      <c r="G21" s="58">
        <v>767</v>
      </c>
      <c r="H21" s="58">
        <v>767</v>
      </c>
      <c r="I21" s="58">
        <v>767</v>
      </c>
      <c r="J21" s="58">
        <v>767</v>
      </c>
      <c r="K21" s="58">
        <v>767</v>
      </c>
      <c r="L21" s="58">
        <v>767</v>
      </c>
      <c r="M21" s="58">
        <v>767</v>
      </c>
      <c r="N21" s="58">
        <v>767</v>
      </c>
      <c r="O21" s="58">
        <v>767</v>
      </c>
      <c r="P21" s="70"/>
      <c r="Q21" s="70"/>
      <c r="R21" s="70"/>
      <c r="S21" s="70"/>
      <c r="T21" s="70"/>
      <c r="U21" s="70"/>
      <c r="V21" s="70"/>
      <c r="W21" s="70"/>
      <c r="X21" s="76"/>
    </row>
    <row r="22" spans="2:24" ht="30.75" customHeight="1" x14ac:dyDescent="0.25">
      <c r="B22" s="226"/>
      <c r="C22" s="61" t="s">
        <v>235</v>
      </c>
      <c r="D22" s="58">
        <v>1312</v>
      </c>
      <c r="E22" s="58">
        <v>1312</v>
      </c>
      <c r="F22" s="58">
        <v>1312</v>
      </c>
      <c r="G22" s="58">
        <v>1312</v>
      </c>
      <c r="H22" s="58">
        <v>1312</v>
      </c>
      <c r="I22" s="58">
        <v>1312</v>
      </c>
      <c r="J22" s="58">
        <v>1312</v>
      </c>
      <c r="K22" s="58">
        <v>1312</v>
      </c>
      <c r="L22" s="58">
        <v>1312</v>
      </c>
      <c r="M22" s="58">
        <v>1312</v>
      </c>
      <c r="N22" s="58">
        <v>1312</v>
      </c>
      <c r="O22" s="58">
        <v>1312</v>
      </c>
      <c r="P22" s="70"/>
      <c r="Q22" s="70"/>
      <c r="R22" s="70"/>
      <c r="S22" s="70"/>
      <c r="T22" s="70"/>
      <c r="U22" s="70"/>
      <c r="V22" s="70"/>
      <c r="W22" s="70"/>
      <c r="X22" s="76"/>
    </row>
    <row r="23" spans="2:24" ht="30.75" customHeight="1" x14ac:dyDescent="0.25">
      <c r="B23" s="226"/>
      <c r="C23" s="61" t="s">
        <v>134</v>
      </c>
      <c r="D23" s="58">
        <v>938</v>
      </c>
      <c r="E23" s="58">
        <v>938</v>
      </c>
      <c r="F23" s="58">
        <v>938</v>
      </c>
      <c r="G23" s="58">
        <v>938</v>
      </c>
      <c r="H23" s="58">
        <v>938</v>
      </c>
      <c r="I23" s="58">
        <v>938</v>
      </c>
      <c r="J23" s="58">
        <v>938</v>
      </c>
      <c r="K23" s="58">
        <v>938</v>
      </c>
      <c r="L23" s="58">
        <v>938</v>
      </c>
      <c r="M23" s="58">
        <v>938</v>
      </c>
      <c r="N23" s="58">
        <v>938</v>
      </c>
      <c r="O23" s="58">
        <v>938</v>
      </c>
      <c r="P23" s="70"/>
      <c r="Q23" s="70"/>
      <c r="R23" s="70"/>
      <c r="S23" s="70"/>
      <c r="T23" s="70"/>
      <c r="U23" s="70"/>
      <c r="V23" s="70"/>
      <c r="W23" s="70"/>
      <c r="X23" s="76"/>
    </row>
    <row r="24" spans="2:24" ht="30.75" customHeight="1" x14ac:dyDescent="0.25">
      <c r="B24" s="226"/>
      <c r="C24" s="77" t="s">
        <v>234</v>
      </c>
      <c r="D24" s="145">
        <v>0</v>
      </c>
      <c r="E24" s="145">
        <v>0</v>
      </c>
      <c r="F24" s="145">
        <v>2463</v>
      </c>
      <c r="G24" s="145">
        <v>2463</v>
      </c>
      <c r="H24" s="145">
        <v>2463</v>
      </c>
      <c r="I24" s="145">
        <v>2463</v>
      </c>
      <c r="J24" s="145">
        <v>2463</v>
      </c>
      <c r="K24" s="145">
        <v>2463</v>
      </c>
      <c r="L24" s="145">
        <v>2463</v>
      </c>
      <c r="M24" s="145">
        <v>2463</v>
      </c>
      <c r="N24" s="145">
        <v>2463</v>
      </c>
      <c r="O24" s="145">
        <v>2463</v>
      </c>
      <c r="P24" s="70"/>
      <c r="Q24" s="70"/>
      <c r="R24" s="70"/>
      <c r="S24" s="70"/>
      <c r="T24" s="70"/>
      <c r="U24" s="70"/>
      <c r="V24" s="70"/>
      <c r="W24" s="70"/>
      <c r="X24" s="76"/>
    </row>
    <row r="25" spans="2:24" ht="24" customHeight="1" x14ac:dyDescent="0.25">
      <c r="B25" s="226"/>
      <c r="C25" s="77" t="s">
        <v>264</v>
      </c>
      <c r="D25" s="58">
        <v>1032</v>
      </c>
      <c r="E25" s="58">
        <v>1032</v>
      </c>
      <c r="F25" s="58">
        <v>1032</v>
      </c>
      <c r="G25" s="58">
        <v>1032</v>
      </c>
      <c r="H25" s="58">
        <v>1032</v>
      </c>
      <c r="I25" s="58">
        <v>1032</v>
      </c>
      <c r="J25" s="58">
        <v>1032</v>
      </c>
      <c r="K25" s="58">
        <v>1032</v>
      </c>
      <c r="L25" s="58">
        <v>1032</v>
      </c>
      <c r="M25" s="58">
        <v>1032</v>
      </c>
      <c r="N25" s="58">
        <v>1032</v>
      </c>
      <c r="O25" s="58">
        <v>1032</v>
      </c>
      <c r="P25" s="70"/>
      <c r="Q25" s="70"/>
      <c r="R25" s="70"/>
      <c r="S25" s="70"/>
      <c r="T25" s="70"/>
      <c r="U25" s="70"/>
      <c r="V25" s="70"/>
      <c r="W25" s="70"/>
      <c r="X25" s="76"/>
    </row>
    <row r="26" spans="2:24" ht="24" customHeight="1" thickBot="1" x14ac:dyDescent="0.3">
      <c r="B26" s="227"/>
      <c r="C26" s="146" t="s">
        <v>304</v>
      </c>
      <c r="D26" s="72">
        <f>SUM(D16:D25)</f>
        <v>6224</v>
      </c>
      <c r="E26" s="72">
        <f>SUM(E16:E25)</f>
        <v>7630</v>
      </c>
      <c r="F26" s="72">
        <f t="shared" ref="F26:O26" si="1">SUM(F16:F25)</f>
        <v>14104</v>
      </c>
      <c r="G26" s="72">
        <f t="shared" si="1"/>
        <v>14254</v>
      </c>
      <c r="H26" s="72">
        <f t="shared" si="1"/>
        <v>19521</v>
      </c>
      <c r="I26" s="72">
        <f t="shared" si="1"/>
        <v>19521</v>
      </c>
      <c r="J26" s="72">
        <f t="shared" si="1"/>
        <v>19521</v>
      </c>
      <c r="K26" s="72">
        <f t="shared" si="1"/>
        <v>19521</v>
      </c>
      <c r="L26" s="72">
        <f t="shared" si="1"/>
        <v>19521</v>
      </c>
      <c r="M26" s="72">
        <f t="shared" si="1"/>
        <v>19521</v>
      </c>
      <c r="N26" s="72">
        <f t="shared" si="1"/>
        <v>19521</v>
      </c>
      <c r="O26" s="72">
        <f t="shared" si="1"/>
        <v>19521</v>
      </c>
      <c r="P26" s="70"/>
      <c r="Q26" s="70"/>
      <c r="R26" s="70"/>
      <c r="S26" s="70"/>
      <c r="T26" s="70"/>
      <c r="U26" s="70"/>
      <c r="V26" s="70"/>
      <c r="W26" s="70"/>
      <c r="X26" s="76"/>
    </row>
    <row r="27" spans="2:24" ht="30.75" customHeight="1" thickTop="1" x14ac:dyDescent="0.25">
      <c r="B27" s="225" t="s">
        <v>302</v>
      </c>
      <c r="C27" s="77" t="s">
        <v>288</v>
      </c>
      <c r="D27" s="144">
        <v>0</v>
      </c>
      <c r="E27" s="144">
        <f>E5-E16</f>
        <v>94</v>
      </c>
      <c r="F27" s="144">
        <f t="shared" ref="F27:K27" si="2">SUM(F5-F16)</f>
        <v>338</v>
      </c>
      <c r="G27" s="104">
        <f t="shared" si="2"/>
        <v>188</v>
      </c>
      <c r="H27" s="104">
        <f t="shared" si="2"/>
        <v>-112</v>
      </c>
      <c r="I27" s="104">
        <f t="shared" si="2"/>
        <v>-412</v>
      </c>
      <c r="J27" s="104">
        <f t="shared" si="2"/>
        <v>-112</v>
      </c>
      <c r="K27" s="104">
        <f t="shared" si="2"/>
        <v>188</v>
      </c>
      <c r="L27" s="104">
        <f t="shared" ref="L27:O27" si="3">SUM(L5-L16)</f>
        <v>188</v>
      </c>
      <c r="M27" s="104">
        <f t="shared" si="3"/>
        <v>-112</v>
      </c>
      <c r="N27" s="104">
        <f t="shared" si="3"/>
        <v>-712</v>
      </c>
      <c r="O27" s="104">
        <f t="shared" si="3"/>
        <v>-712</v>
      </c>
      <c r="P27" s="70"/>
      <c r="Q27" s="70"/>
      <c r="R27" s="70"/>
      <c r="S27" s="70"/>
      <c r="T27" s="70"/>
      <c r="U27" s="70"/>
      <c r="V27" s="70"/>
      <c r="W27" s="70"/>
      <c r="X27" s="76"/>
    </row>
    <row r="28" spans="2:24" ht="28.5" customHeight="1" x14ac:dyDescent="0.25">
      <c r="B28" s="228"/>
      <c r="C28" s="61" t="s">
        <v>289</v>
      </c>
      <c r="D28" s="93">
        <f>D6-D17</f>
        <v>-360</v>
      </c>
      <c r="E28" s="144">
        <f t="shared" ref="E28:E36" si="4">E6-E17</f>
        <v>-360</v>
      </c>
      <c r="F28" s="144">
        <f t="shared" ref="F28:I37" si="5">SUM(F6-F17)</f>
        <v>-360</v>
      </c>
      <c r="G28" s="104">
        <f t="shared" si="5"/>
        <v>-240</v>
      </c>
      <c r="H28" s="104">
        <f t="shared" si="5"/>
        <v>-120</v>
      </c>
      <c r="I28" s="104">
        <f t="shared" si="5"/>
        <v>-120</v>
      </c>
      <c r="J28" s="104">
        <f t="shared" ref="J28:K28" si="6">SUM(J6-J17)</f>
        <v>-120</v>
      </c>
      <c r="K28" s="104">
        <f t="shared" si="6"/>
        <v>-120</v>
      </c>
      <c r="L28" s="104">
        <f t="shared" ref="L28:O28" si="7">SUM(L6-L17)</f>
        <v>-120</v>
      </c>
      <c r="M28" s="104">
        <f t="shared" si="7"/>
        <v>-240</v>
      </c>
      <c r="N28" s="104">
        <f t="shared" si="7"/>
        <v>-480</v>
      </c>
      <c r="O28" s="104">
        <f t="shared" si="7"/>
        <v>-480</v>
      </c>
      <c r="P28" s="70"/>
      <c r="Q28" s="70"/>
      <c r="R28" s="70"/>
      <c r="S28" s="70"/>
      <c r="T28" s="70"/>
      <c r="U28" s="70"/>
      <c r="V28" s="70"/>
      <c r="W28" s="70"/>
      <c r="X28" s="76"/>
    </row>
    <row r="29" spans="2:24" ht="33" customHeight="1" x14ac:dyDescent="0.25">
      <c r="B29" s="228"/>
      <c r="C29" s="61" t="s">
        <v>290</v>
      </c>
      <c r="D29" s="93">
        <f t="shared" ref="D29:D37" si="8">D7-D18</f>
        <v>-225</v>
      </c>
      <c r="E29" s="144">
        <f t="shared" si="4"/>
        <v>-155</v>
      </c>
      <c r="F29" s="144">
        <f t="shared" si="5"/>
        <v>-155</v>
      </c>
      <c r="G29" s="104">
        <f t="shared" si="5"/>
        <v>-225</v>
      </c>
      <c r="H29" s="104">
        <f t="shared" si="5"/>
        <v>-295</v>
      </c>
      <c r="I29" s="104">
        <f t="shared" si="5"/>
        <v>-295</v>
      </c>
      <c r="J29" s="104">
        <f t="shared" ref="J29:K29" si="9">SUM(J7-J18)</f>
        <v>-225</v>
      </c>
      <c r="K29" s="104">
        <f t="shared" si="9"/>
        <v>-155</v>
      </c>
      <c r="L29" s="104">
        <f t="shared" ref="L29:O29" si="10">SUM(L7-L18)</f>
        <v>-155</v>
      </c>
      <c r="M29" s="104">
        <f t="shared" si="10"/>
        <v>-225</v>
      </c>
      <c r="N29" s="104">
        <f t="shared" si="10"/>
        <v>-365</v>
      </c>
      <c r="O29" s="104">
        <f t="shared" si="10"/>
        <v>-365</v>
      </c>
      <c r="P29" s="70"/>
      <c r="Q29" s="70"/>
      <c r="R29" s="70"/>
      <c r="S29" s="70"/>
      <c r="T29" s="70"/>
      <c r="U29" s="70"/>
      <c r="V29" s="70"/>
      <c r="W29" s="70"/>
      <c r="X29" s="76"/>
    </row>
    <row r="30" spans="2:24" ht="33.75" customHeight="1" x14ac:dyDescent="0.25">
      <c r="B30" s="228"/>
      <c r="C30" s="61" t="s">
        <v>260</v>
      </c>
      <c r="D30" s="93">
        <f t="shared" si="8"/>
        <v>0</v>
      </c>
      <c r="E30" s="144">
        <f t="shared" si="4"/>
        <v>0</v>
      </c>
      <c r="F30" s="144">
        <f t="shared" si="5"/>
        <v>745</v>
      </c>
      <c r="G30" s="104">
        <f t="shared" si="5"/>
        <v>745</v>
      </c>
      <c r="H30" s="104">
        <f t="shared" si="5"/>
        <v>445</v>
      </c>
      <c r="I30" s="104">
        <f t="shared" si="5"/>
        <v>45</v>
      </c>
      <c r="J30" s="104">
        <f t="shared" ref="J30:K30" si="11">SUM(J8-J19)</f>
        <v>445</v>
      </c>
      <c r="K30" s="104">
        <f t="shared" si="11"/>
        <v>745</v>
      </c>
      <c r="L30" s="104">
        <f t="shared" ref="L30:O30" si="12">SUM(L8-L19)</f>
        <v>745</v>
      </c>
      <c r="M30" s="104">
        <f t="shared" si="12"/>
        <v>445</v>
      </c>
      <c r="N30" s="104">
        <f t="shared" si="12"/>
        <v>-305</v>
      </c>
      <c r="O30" s="104">
        <f t="shared" si="12"/>
        <v>-305</v>
      </c>
      <c r="P30" s="70"/>
      <c r="Q30" s="70"/>
      <c r="R30" s="70"/>
      <c r="S30" s="70"/>
      <c r="T30" s="70"/>
      <c r="U30" s="70"/>
      <c r="V30" s="70"/>
      <c r="W30" s="70"/>
      <c r="X30" s="76"/>
    </row>
    <row r="31" spans="2:24" ht="29.25" customHeight="1" x14ac:dyDescent="0.25">
      <c r="B31" s="228"/>
      <c r="C31" s="61" t="s">
        <v>261</v>
      </c>
      <c r="D31" s="93">
        <f t="shared" si="8"/>
        <v>0</v>
      </c>
      <c r="E31" s="144">
        <f t="shared" si="4"/>
        <v>0</v>
      </c>
      <c r="F31" s="144">
        <f t="shared" si="5"/>
        <v>0</v>
      </c>
      <c r="G31" s="104">
        <f t="shared" si="5"/>
        <v>0</v>
      </c>
      <c r="H31" s="104">
        <f t="shared" si="5"/>
        <v>-1267</v>
      </c>
      <c r="I31" s="104">
        <f t="shared" si="5"/>
        <v>4733</v>
      </c>
      <c r="J31" s="104">
        <f t="shared" ref="J31:K31" si="13">SUM(J9-J20)</f>
        <v>4733</v>
      </c>
      <c r="K31" s="104">
        <f t="shared" si="13"/>
        <v>4733</v>
      </c>
      <c r="L31" s="104">
        <f t="shared" ref="L31:O31" si="14">SUM(L9-L20)</f>
        <v>4733</v>
      </c>
      <c r="M31" s="104">
        <f t="shared" si="14"/>
        <v>3733</v>
      </c>
      <c r="N31" s="104">
        <f t="shared" si="14"/>
        <v>3733</v>
      </c>
      <c r="O31" s="104">
        <f t="shared" si="14"/>
        <v>2733</v>
      </c>
      <c r="P31" s="70"/>
      <c r="Q31" s="70"/>
      <c r="R31" s="70"/>
      <c r="S31" s="70"/>
      <c r="T31" s="70"/>
      <c r="U31" s="70"/>
      <c r="V31" s="70"/>
      <c r="W31" s="70"/>
      <c r="X31" s="76"/>
    </row>
    <row r="32" spans="2:24" ht="29.25" customHeight="1" x14ac:dyDescent="0.25">
      <c r="B32" s="228"/>
      <c r="C32" s="61" t="s">
        <v>291</v>
      </c>
      <c r="D32" s="93">
        <f t="shared" si="8"/>
        <v>-667</v>
      </c>
      <c r="E32" s="144">
        <f t="shared" si="4"/>
        <v>-417</v>
      </c>
      <c r="F32" s="144">
        <f t="shared" si="5"/>
        <v>-417</v>
      </c>
      <c r="G32" s="104">
        <f t="shared" si="5"/>
        <v>-417</v>
      </c>
      <c r="H32" s="104">
        <f t="shared" si="5"/>
        <v>-317</v>
      </c>
      <c r="I32" s="104">
        <f t="shared" si="5"/>
        <v>-267</v>
      </c>
      <c r="J32" s="104">
        <f t="shared" ref="J32:K32" si="15">SUM(J10-J21)</f>
        <v>-267</v>
      </c>
      <c r="K32" s="104">
        <f t="shared" si="15"/>
        <v>-267</v>
      </c>
      <c r="L32" s="104">
        <f t="shared" ref="L32:O32" si="16">SUM(L10-L21)</f>
        <v>-267</v>
      </c>
      <c r="M32" s="104">
        <f t="shared" si="16"/>
        <v>-267</v>
      </c>
      <c r="N32" s="104">
        <f t="shared" si="16"/>
        <v>-267</v>
      </c>
      <c r="O32" s="104">
        <f t="shared" si="16"/>
        <v>-367</v>
      </c>
      <c r="P32" s="70"/>
      <c r="Q32" s="70"/>
      <c r="R32" s="70"/>
      <c r="S32" s="70"/>
      <c r="T32" s="70"/>
      <c r="U32" s="70"/>
      <c r="V32" s="70"/>
      <c r="W32" s="70"/>
      <c r="X32" s="76"/>
    </row>
    <row r="33" spans="1:25" ht="26.25" customHeight="1" x14ac:dyDescent="0.25">
      <c r="B33" s="228"/>
      <c r="C33" s="61" t="s">
        <v>235</v>
      </c>
      <c r="D33" s="93">
        <f t="shared" si="8"/>
        <v>-1312</v>
      </c>
      <c r="E33" s="144">
        <f t="shared" si="4"/>
        <v>-1312</v>
      </c>
      <c r="F33" s="144">
        <f t="shared" si="5"/>
        <v>-1312</v>
      </c>
      <c r="G33" s="104">
        <f t="shared" si="5"/>
        <v>-1312</v>
      </c>
      <c r="H33" s="104">
        <f t="shared" si="5"/>
        <v>-1312</v>
      </c>
      <c r="I33" s="104">
        <f t="shared" si="5"/>
        <v>-1312</v>
      </c>
      <c r="J33" s="104">
        <f t="shared" ref="J33:K33" si="17">SUM(J11-J22)</f>
        <v>-1312</v>
      </c>
      <c r="K33" s="104">
        <f t="shared" si="17"/>
        <v>-1312</v>
      </c>
      <c r="L33" s="104">
        <f t="shared" ref="L33:O33" si="18">SUM(L11-L22)</f>
        <v>-112</v>
      </c>
      <c r="M33" s="104">
        <f t="shared" si="18"/>
        <v>-512</v>
      </c>
      <c r="N33" s="104">
        <f t="shared" si="18"/>
        <v>-512</v>
      </c>
      <c r="O33" s="104">
        <f t="shared" si="18"/>
        <v>288</v>
      </c>
      <c r="P33" s="70"/>
      <c r="Q33" s="70"/>
      <c r="R33" s="70"/>
      <c r="S33" s="70"/>
      <c r="T33" s="70"/>
      <c r="U33" s="70"/>
      <c r="V33" s="70"/>
      <c r="W33" s="70"/>
      <c r="X33" s="76"/>
    </row>
    <row r="34" spans="1:25" ht="27.75" customHeight="1" x14ac:dyDescent="0.25">
      <c r="B34" s="228"/>
      <c r="C34" s="61" t="s">
        <v>134</v>
      </c>
      <c r="D34" s="93">
        <f t="shared" si="8"/>
        <v>-938</v>
      </c>
      <c r="E34" s="144">
        <f t="shared" si="4"/>
        <v>562</v>
      </c>
      <c r="F34" s="144">
        <f t="shared" si="5"/>
        <v>562</v>
      </c>
      <c r="G34" s="104">
        <f t="shared" si="5"/>
        <v>562</v>
      </c>
      <c r="H34" s="104">
        <f t="shared" si="5"/>
        <v>262</v>
      </c>
      <c r="I34" s="104">
        <f t="shared" si="5"/>
        <v>-38</v>
      </c>
      <c r="J34" s="104">
        <f t="shared" ref="J34:K34" si="19">SUM(J12-J23)</f>
        <v>-938</v>
      </c>
      <c r="K34" s="104">
        <f t="shared" si="19"/>
        <v>-938</v>
      </c>
      <c r="L34" s="104">
        <f t="shared" ref="L34:O34" si="20">SUM(L12-L23)</f>
        <v>-38</v>
      </c>
      <c r="M34" s="104">
        <f t="shared" si="20"/>
        <v>-938</v>
      </c>
      <c r="N34" s="104">
        <f t="shared" si="20"/>
        <v>-938</v>
      </c>
      <c r="O34" s="104">
        <f t="shared" si="20"/>
        <v>-38</v>
      </c>
      <c r="P34" s="70"/>
      <c r="Q34" s="70"/>
      <c r="R34" s="70"/>
      <c r="S34" s="70"/>
      <c r="T34" s="70"/>
      <c r="U34" s="70"/>
      <c r="V34" s="70"/>
      <c r="W34" s="70"/>
      <c r="X34" s="76"/>
    </row>
    <row r="35" spans="1:25" ht="25.5" customHeight="1" x14ac:dyDescent="0.25">
      <c r="B35" s="228"/>
      <c r="C35" s="77" t="s">
        <v>234</v>
      </c>
      <c r="D35" s="93">
        <f t="shared" si="8"/>
        <v>0</v>
      </c>
      <c r="E35" s="144">
        <f t="shared" si="4"/>
        <v>0</v>
      </c>
      <c r="F35" s="144">
        <f t="shared" si="5"/>
        <v>-963</v>
      </c>
      <c r="G35" s="104">
        <f t="shared" si="5"/>
        <v>2037</v>
      </c>
      <c r="H35" s="104">
        <f t="shared" si="5"/>
        <v>1587</v>
      </c>
      <c r="I35" s="104">
        <f t="shared" si="5"/>
        <v>1587</v>
      </c>
      <c r="J35" s="104">
        <f t="shared" ref="J35:K35" si="21">SUM(J13-J24)</f>
        <v>1587</v>
      </c>
      <c r="K35" s="104">
        <f t="shared" si="21"/>
        <v>2037</v>
      </c>
      <c r="L35" s="104">
        <f t="shared" ref="L35:O35" si="22">SUM(L13-L24)</f>
        <v>2037</v>
      </c>
      <c r="M35" s="104">
        <f t="shared" si="22"/>
        <v>1587</v>
      </c>
      <c r="N35" s="104">
        <f t="shared" si="22"/>
        <v>687</v>
      </c>
      <c r="O35" s="104">
        <f t="shared" si="22"/>
        <v>687</v>
      </c>
      <c r="P35" s="70"/>
      <c r="Q35" s="70"/>
      <c r="R35" s="70"/>
      <c r="S35" s="70"/>
      <c r="T35" s="70"/>
      <c r="U35" s="70"/>
      <c r="V35" s="70"/>
      <c r="W35" s="70"/>
      <c r="X35" s="76"/>
    </row>
    <row r="36" spans="1:25" ht="21.75" customHeight="1" x14ac:dyDescent="0.25">
      <c r="B36" s="228"/>
      <c r="C36" s="77" t="s">
        <v>264</v>
      </c>
      <c r="D36" s="93">
        <f t="shared" si="8"/>
        <v>-1032</v>
      </c>
      <c r="E36" s="144">
        <f t="shared" si="4"/>
        <v>-1032</v>
      </c>
      <c r="F36" s="144">
        <f t="shared" si="5"/>
        <v>-1032</v>
      </c>
      <c r="G36" s="104">
        <f t="shared" si="5"/>
        <v>-1032</v>
      </c>
      <c r="H36" s="104">
        <f t="shared" si="5"/>
        <v>-1032</v>
      </c>
      <c r="I36" s="104">
        <f t="shared" si="5"/>
        <v>-1032</v>
      </c>
      <c r="J36" s="104">
        <f t="shared" ref="J36:K36" si="23">SUM(J14-J25)</f>
        <v>-1032</v>
      </c>
      <c r="K36" s="104">
        <f t="shared" si="23"/>
        <v>-1032</v>
      </c>
      <c r="L36" s="104">
        <f t="shared" ref="L36:O36" si="24">SUM(L14-L25)</f>
        <v>-1032</v>
      </c>
      <c r="M36" s="104">
        <f t="shared" si="24"/>
        <v>-1032</v>
      </c>
      <c r="N36" s="104">
        <f t="shared" si="24"/>
        <v>-1032</v>
      </c>
      <c r="O36" s="104">
        <f t="shared" si="24"/>
        <v>-1032</v>
      </c>
      <c r="P36" s="70"/>
      <c r="Q36" s="70"/>
      <c r="R36" s="70"/>
      <c r="S36" s="70"/>
      <c r="T36" s="70"/>
      <c r="U36" s="70"/>
      <c r="V36" s="70"/>
      <c r="W36" s="70"/>
      <c r="X36" s="76"/>
    </row>
    <row r="37" spans="1:25" ht="23.25" customHeight="1" x14ac:dyDescent="0.25">
      <c r="B37" s="229"/>
      <c r="C37" s="134" t="s">
        <v>8</v>
      </c>
      <c r="D37" s="93">
        <f t="shared" si="8"/>
        <v>-4534</v>
      </c>
      <c r="E37" s="144">
        <f>E15-E26</f>
        <v>-2620</v>
      </c>
      <c r="F37" s="144">
        <f t="shared" si="5"/>
        <v>-2594</v>
      </c>
      <c r="G37" s="104">
        <f t="shared" si="5"/>
        <v>306</v>
      </c>
      <c r="H37" s="104">
        <f t="shared" si="5"/>
        <v>-2161</v>
      </c>
      <c r="I37" s="104">
        <f t="shared" si="5"/>
        <v>2889</v>
      </c>
      <c r="J37" s="104">
        <f t="shared" ref="J37:K37" si="25">SUM(J15-J26)</f>
        <v>2759</v>
      </c>
      <c r="K37" s="104">
        <f t="shared" si="25"/>
        <v>3879</v>
      </c>
      <c r="L37" s="104">
        <f t="shared" ref="L37:O37" si="26">SUM(L15-L26)</f>
        <v>5979</v>
      </c>
      <c r="M37" s="104">
        <f t="shared" si="26"/>
        <v>2439</v>
      </c>
      <c r="N37" s="104">
        <f t="shared" si="26"/>
        <v>-191</v>
      </c>
      <c r="O37" s="104">
        <f t="shared" si="26"/>
        <v>409</v>
      </c>
      <c r="P37" s="70"/>
      <c r="Q37" s="70"/>
      <c r="R37" s="70"/>
      <c r="S37" s="70"/>
      <c r="T37" s="70"/>
      <c r="U37" s="70"/>
      <c r="V37" s="70"/>
      <c r="W37" s="70"/>
      <c r="X37" s="76"/>
    </row>
    <row r="38" spans="1:25" ht="104.25" customHeight="1" x14ac:dyDescent="0.25">
      <c r="B38" s="129" t="s">
        <v>307</v>
      </c>
      <c r="C38" s="129"/>
      <c r="D38" s="93">
        <f>SUM(D37)</f>
        <v>-4534</v>
      </c>
      <c r="E38" s="93">
        <f t="shared" ref="E38:O38" si="27">SUM(D38+E37)</f>
        <v>-7154</v>
      </c>
      <c r="F38" s="93">
        <f t="shared" si="27"/>
        <v>-9748</v>
      </c>
      <c r="G38" s="93">
        <f t="shared" si="27"/>
        <v>-9442</v>
      </c>
      <c r="H38" s="93">
        <f t="shared" si="27"/>
        <v>-11603</v>
      </c>
      <c r="I38" s="93">
        <f t="shared" si="27"/>
        <v>-8714</v>
      </c>
      <c r="J38" s="93">
        <f t="shared" si="27"/>
        <v>-5955</v>
      </c>
      <c r="K38" s="93">
        <f t="shared" si="27"/>
        <v>-2076</v>
      </c>
      <c r="L38" s="93">
        <f t="shared" si="27"/>
        <v>3903</v>
      </c>
      <c r="M38" s="93">
        <f t="shared" si="27"/>
        <v>6342</v>
      </c>
      <c r="N38" s="93">
        <f t="shared" si="27"/>
        <v>6151</v>
      </c>
      <c r="O38" s="93">
        <f t="shared" si="27"/>
        <v>6560</v>
      </c>
      <c r="P38" s="71"/>
      <c r="Q38" s="71"/>
      <c r="R38" s="71"/>
      <c r="S38" s="71"/>
      <c r="T38" s="71"/>
      <c r="U38" s="71"/>
      <c r="V38" s="71"/>
      <c r="W38" s="71"/>
      <c r="X38" s="76"/>
    </row>
    <row r="39" spans="1:25" ht="55.5" customHeight="1" x14ac:dyDescent="0.25">
      <c r="B39" s="129"/>
      <c r="C39" s="129"/>
      <c r="D39" s="93"/>
      <c r="E39" s="93"/>
      <c r="F39" s="93"/>
      <c r="G39" s="93"/>
      <c r="H39" s="93"/>
      <c r="I39" s="93"/>
      <c r="J39" s="135"/>
      <c r="K39" s="131"/>
      <c r="L39" s="132"/>
      <c r="M39" s="132"/>
      <c r="N39" s="132"/>
      <c r="O39" s="132"/>
      <c r="P39" s="136"/>
      <c r="Q39" s="136"/>
      <c r="R39" s="136"/>
      <c r="S39" s="136"/>
      <c r="T39" s="136"/>
      <c r="U39" s="136"/>
      <c r="V39" s="136"/>
      <c r="W39" s="136"/>
      <c r="X39" s="76"/>
    </row>
    <row r="40" spans="1:25" ht="50.1" customHeight="1" x14ac:dyDescent="0.25">
      <c r="B40" s="82"/>
      <c r="C40" s="82"/>
      <c r="P40" s="71"/>
      <c r="Q40" s="71"/>
      <c r="R40" s="71"/>
      <c r="S40" s="71"/>
      <c r="T40" s="71"/>
      <c r="U40" s="71"/>
      <c r="V40" s="71"/>
      <c r="W40" s="71"/>
      <c r="X40" s="76"/>
    </row>
    <row r="41" spans="1:25" s="130" customFormat="1" ht="48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137"/>
      <c r="Q41" s="137"/>
      <c r="R41" s="137"/>
      <c r="S41" s="137"/>
      <c r="T41" s="137"/>
      <c r="U41" s="137"/>
      <c r="V41" s="137"/>
      <c r="W41" s="137"/>
      <c r="X41" s="138"/>
    </row>
    <row r="42" spans="1:25" ht="41.25" customHeight="1" x14ac:dyDescent="0.25">
      <c r="P42" s="70"/>
      <c r="Q42" s="70"/>
      <c r="R42" s="70"/>
      <c r="S42" s="70"/>
      <c r="T42" s="70"/>
      <c r="U42" s="70"/>
      <c r="V42" s="70"/>
      <c r="W42" s="70"/>
      <c r="X42" s="76"/>
    </row>
    <row r="43" spans="1:25" ht="37.5" customHeight="1" x14ac:dyDescent="0.25">
      <c r="P43" s="70"/>
      <c r="Q43" s="70"/>
      <c r="R43" s="70"/>
      <c r="S43" s="70"/>
      <c r="T43" s="70"/>
      <c r="U43" s="70"/>
      <c r="V43" s="70"/>
      <c r="W43" s="70"/>
      <c r="X43" s="76"/>
    </row>
    <row r="44" spans="1:25" ht="54.95" customHeight="1" x14ac:dyDescent="0.25">
      <c r="P44" s="70"/>
      <c r="Q44" s="70"/>
      <c r="R44" s="70"/>
      <c r="S44" s="70"/>
      <c r="T44" s="70"/>
      <c r="U44" s="70"/>
      <c r="V44" s="70"/>
      <c r="W44" s="70"/>
      <c r="X44" s="76"/>
    </row>
    <row r="45" spans="1:25" ht="50.1" customHeight="1" x14ac:dyDescent="0.25">
      <c r="P45" s="70"/>
      <c r="Q45" s="70"/>
      <c r="R45" s="70"/>
      <c r="S45" s="70"/>
      <c r="T45" s="70"/>
      <c r="U45" s="70"/>
      <c r="V45" s="70"/>
      <c r="W45" s="70"/>
      <c r="X45" s="76"/>
    </row>
    <row r="46" spans="1:25" ht="50.1" customHeight="1" x14ac:dyDescent="0.25">
      <c r="P46" s="139"/>
      <c r="Q46" s="139"/>
      <c r="R46" s="139"/>
      <c r="S46" s="139"/>
      <c r="T46" s="139"/>
      <c r="U46" s="139"/>
      <c r="V46" s="139"/>
      <c r="W46" s="139"/>
      <c r="X46" s="76"/>
    </row>
    <row r="47" spans="1:25" ht="37.5" customHeight="1" x14ac:dyDescent="0.25">
      <c r="P47" s="70"/>
      <c r="Q47" s="70"/>
      <c r="R47" s="70"/>
      <c r="S47" s="70"/>
      <c r="T47" s="70"/>
      <c r="U47" s="70"/>
      <c r="V47" s="70"/>
      <c r="W47" s="70"/>
      <c r="X47" s="76"/>
    </row>
    <row r="48" spans="1:25" ht="90.75" customHeight="1" x14ac:dyDescent="0.25">
      <c r="P48" s="76"/>
      <c r="Q48" s="76"/>
      <c r="R48" s="76"/>
      <c r="S48" s="76"/>
      <c r="T48" s="76"/>
      <c r="U48" s="76"/>
      <c r="V48" s="76"/>
      <c r="W48" s="76"/>
      <c r="X48" s="71"/>
      <c r="Y48" s="93"/>
    </row>
    <row r="49" spans="1:24" ht="69.75" customHeight="1" x14ac:dyDescent="0.25">
      <c r="P49" s="76"/>
      <c r="Q49" s="76"/>
      <c r="R49" s="76"/>
      <c r="S49" s="76"/>
      <c r="T49" s="76"/>
      <c r="U49" s="76"/>
      <c r="V49" s="76"/>
      <c r="W49" s="76"/>
      <c r="X49" s="140"/>
    </row>
    <row r="50" spans="1:24" ht="57.75" customHeight="1" x14ac:dyDescent="0.25">
      <c r="P50" s="76"/>
      <c r="Q50" s="76"/>
      <c r="R50" s="76"/>
      <c r="S50" s="76"/>
      <c r="T50" s="76"/>
      <c r="U50" s="76"/>
      <c r="V50" s="76"/>
      <c r="W50" s="76"/>
      <c r="X50" s="76"/>
    </row>
    <row r="51" spans="1:24" ht="57.75" customHeight="1" x14ac:dyDescent="0.25">
      <c r="P51" s="91"/>
      <c r="Q51" s="91"/>
      <c r="R51" s="91"/>
      <c r="S51" s="91"/>
      <c r="T51" s="91"/>
      <c r="U51" s="91"/>
      <c r="V51" s="91"/>
      <c r="W51" s="91"/>
      <c r="X51" s="76"/>
    </row>
    <row r="52" spans="1:24" ht="50.1" customHeight="1" x14ac:dyDescent="0.25">
      <c r="P52" s="76"/>
      <c r="Q52" s="76"/>
      <c r="R52" s="76"/>
      <c r="S52" s="76"/>
      <c r="T52" s="71"/>
      <c r="U52" s="71"/>
      <c r="V52" s="71"/>
      <c r="W52" s="71"/>
      <c r="X52" s="76"/>
    </row>
    <row r="53" spans="1:24" ht="30.75" customHeight="1" x14ac:dyDescent="0.25">
      <c r="P53" s="70"/>
      <c r="Q53" s="70"/>
      <c r="R53" s="70"/>
      <c r="S53" s="70"/>
      <c r="T53" s="70"/>
      <c r="U53" s="70"/>
      <c r="V53" s="70"/>
      <c r="W53" s="70"/>
      <c r="X53" s="76"/>
    </row>
    <row r="54" spans="1:24" ht="30.75" customHeight="1" x14ac:dyDescent="0.25">
      <c r="P54" s="70"/>
      <c r="Q54" s="70"/>
      <c r="R54" s="70"/>
      <c r="S54" s="70"/>
      <c r="T54" s="70"/>
      <c r="U54" s="70"/>
      <c r="V54" s="70"/>
      <c r="W54" s="70"/>
      <c r="X54" s="76"/>
    </row>
    <row r="55" spans="1:24" ht="50.1" customHeight="1" x14ac:dyDescent="0.25">
      <c r="P55" s="71"/>
      <c r="Q55" s="71"/>
      <c r="R55" s="71"/>
      <c r="S55" s="71"/>
      <c r="T55" s="70"/>
      <c r="U55" s="70"/>
      <c r="V55" s="70"/>
      <c r="W55" s="70"/>
      <c r="X55" s="76"/>
    </row>
    <row r="56" spans="1:24" s="130" customFormat="1" ht="30" customHeigh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137"/>
      <c r="Q56" s="137"/>
      <c r="R56" s="137"/>
      <c r="S56" s="137"/>
      <c r="T56" s="137"/>
      <c r="U56" s="137"/>
      <c r="V56" s="137"/>
      <c r="W56" s="137"/>
      <c r="X56" s="138"/>
    </row>
    <row r="57" spans="1:24" ht="29.25" customHeight="1" x14ac:dyDescent="0.25">
      <c r="P57" s="70"/>
      <c r="Q57" s="70"/>
      <c r="R57" s="70"/>
      <c r="S57" s="70"/>
      <c r="T57" s="70"/>
      <c r="U57" s="70"/>
      <c r="V57" s="70"/>
      <c r="W57" s="70"/>
      <c r="X57" s="76"/>
    </row>
    <row r="58" spans="1:24" ht="27.75" customHeight="1" x14ac:dyDescent="0.25">
      <c r="P58" s="70"/>
      <c r="Q58" s="70"/>
      <c r="R58" s="70"/>
      <c r="S58" s="70"/>
      <c r="T58" s="70"/>
      <c r="U58" s="70"/>
      <c r="V58" s="70"/>
      <c r="W58" s="70"/>
      <c r="X58" s="76"/>
    </row>
    <row r="59" spans="1:24" ht="50.1" customHeight="1" x14ac:dyDescent="0.25">
      <c r="P59" s="70"/>
      <c r="Q59" s="70"/>
      <c r="R59" s="70"/>
      <c r="S59" s="70"/>
      <c r="T59" s="70"/>
      <c r="U59" s="70"/>
      <c r="V59" s="70"/>
      <c r="W59" s="70"/>
      <c r="X59" s="76"/>
    </row>
    <row r="60" spans="1:24" ht="50.1" customHeight="1" x14ac:dyDescent="0.25">
      <c r="P60" s="70"/>
      <c r="Q60" s="70"/>
      <c r="R60" s="70"/>
      <c r="S60" s="70"/>
      <c r="T60" s="70"/>
      <c r="U60" s="70"/>
      <c r="V60" s="70"/>
      <c r="W60" s="70"/>
      <c r="X60" s="76"/>
    </row>
    <row r="61" spans="1:24" ht="80.25" customHeight="1" x14ac:dyDescent="0.25">
      <c r="P61" s="71"/>
      <c r="Q61" s="71"/>
      <c r="R61" s="71"/>
      <c r="S61" s="71"/>
      <c r="T61" s="71"/>
      <c r="U61" s="71"/>
      <c r="V61" s="71"/>
      <c r="W61" s="71"/>
      <c r="X61" s="76"/>
    </row>
    <row r="62" spans="1:24" ht="105.75" customHeight="1" x14ac:dyDescent="0.25">
      <c r="P62" s="71"/>
      <c r="Q62" s="71"/>
      <c r="R62" s="71"/>
      <c r="S62" s="71"/>
      <c r="T62" s="71"/>
      <c r="U62" s="71"/>
      <c r="V62" s="71"/>
      <c r="W62" s="71"/>
      <c r="X62" s="76"/>
    </row>
    <row r="63" spans="1:24" ht="89.25" customHeight="1" x14ac:dyDescent="0.25">
      <c r="P63" s="136"/>
      <c r="Q63" s="136"/>
      <c r="R63" s="136"/>
      <c r="S63" s="136"/>
      <c r="T63" s="71"/>
      <c r="U63" s="71"/>
      <c r="V63" s="71"/>
      <c r="W63" s="71"/>
      <c r="X63" s="76"/>
    </row>
    <row r="64" spans="1:24" ht="9.9499999999999993" customHeight="1" x14ac:dyDescent="0.25">
      <c r="P64" s="76"/>
      <c r="Q64" s="76"/>
      <c r="R64" s="76"/>
      <c r="S64" s="76"/>
      <c r="T64" s="76"/>
      <c r="U64" s="76"/>
      <c r="V64" s="76"/>
      <c r="W64" s="76"/>
      <c r="X64" s="76"/>
    </row>
    <row r="65" spans="1:24" ht="81" customHeight="1" x14ac:dyDescent="0.25">
      <c r="P65" s="91"/>
      <c r="Q65" s="91"/>
      <c r="R65" s="91"/>
      <c r="S65" s="91"/>
      <c r="T65" s="91"/>
      <c r="U65" s="91"/>
      <c r="V65" s="91"/>
      <c r="W65" s="91"/>
      <c r="X65" s="76"/>
    </row>
    <row r="66" spans="1:24" ht="50.1" customHeight="1" x14ac:dyDescent="0.25">
      <c r="P66" s="71"/>
      <c r="Q66" s="71"/>
      <c r="R66" s="71"/>
      <c r="S66" s="71"/>
      <c r="T66" s="71"/>
      <c r="U66" s="71"/>
      <c r="V66" s="71"/>
      <c r="W66" s="71"/>
      <c r="X66" s="76"/>
    </row>
    <row r="67" spans="1:24" ht="30.75" customHeight="1" x14ac:dyDescent="0.25">
      <c r="P67" s="70"/>
      <c r="Q67" s="70"/>
      <c r="R67" s="70"/>
      <c r="S67" s="70"/>
      <c r="T67" s="70"/>
      <c r="U67" s="70"/>
      <c r="V67" s="70"/>
      <c r="W67" s="70"/>
      <c r="X67" s="76"/>
    </row>
    <row r="68" spans="1:24" ht="30.75" customHeight="1" x14ac:dyDescent="0.25">
      <c r="P68" s="70"/>
      <c r="Q68" s="70"/>
      <c r="R68" s="70"/>
      <c r="S68" s="70"/>
      <c r="T68" s="70"/>
      <c r="U68" s="70"/>
      <c r="V68" s="70"/>
      <c r="W68" s="70"/>
      <c r="X68" s="76"/>
    </row>
    <row r="69" spans="1:24" ht="50.1" customHeight="1" x14ac:dyDescent="0.25">
      <c r="P69" s="70"/>
      <c r="Q69" s="70"/>
      <c r="R69" s="70"/>
      <c r="S69" s="70"/>
      <c r="T69" s="70"/>
      <c r="U69" s="70"/>
      <c r="V69" s="70"/>
      <c r="W69" s="70"/>
      <c r="X69" s="76"/>
    </row>
    <row r="70" spans="1:24" s="130" customFormat="1" ht="30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137"/>
      <c r="Q70" s="137"/>
      <c r="R70" s="137"/>
      <c r="S70" s="137"/>
      <c r="T70" s="137"/>
      <c r="U70" s="137"/>
      <c r="V70" s="137"/>
      <c r="W70" s="137"/>
      <c r="X70" s="138"/>
    </row>
    <row r="71" spans="1:24" ht="54" customHeight="1" x14ac:dyDescent="0.25">
      <c r="P71" s="70"/>
      <c r="Q71" s="70"/>
      <c r="R71" s="70"/>
      <c r="S71" s="70"/>
      <c r="T71" s="70"/>
      <c r="U71" s="70"/>
      <c r="V71" s="70"/>
      <c r="W71" s="70"/>
      <c r="X71" s="76"/>
    </row>
    <row r="72" spans="1:24" ht="64.5" customHeight="1" x14ac:dyDescent="0.25">
      <c r="P72" s="70"/>
      <c r="Q72" s="70"/>
      <c r="R72" s="70"/>
      <c r="S72" s="70"/>
      <c r="T72" s="70"/>
      <c r="U72" s="70"/>
      <c r="V72" s="70"/>
      <c r="W72" s="70"/>
      <c r="X72" s="76"/>
    </row>
    <row r="73" spans="1:24" ht="54.95" customHeight="1" x14ac:dyDescent="0.25">
      <c r="P73" s="71"/>
      <c r="Q73" s="71"/>
      <c r="R73" s="71"/>
      <c r="S73" s="71"/>
      <c r="T73" s="71"/>
      <c r="U73" s="71"/>
      <c r="V73" s="71"/>
      <c r="W73" s="71"/>
      <c r="X73" s="76"/>
    </row>
    <row r="74" spans="1:24" ht="50.1" customHeight="1" x14ac:dyDescent="0.25">
      <c r="P74" s="70"/>
      <c r="Q74" s="70"/>
      <c r="R74" s="70"/>
      <c r="S74" s="70"/>
      <c r="T74" s="70"/>
      <c r="U74" s="70"/>
      <c r="V74" s="70"/>
      <c r="W74" s="70"/>
      <c r="X74" s="76"/>
    </row>
    <row r="75" spans="1:24" ht="50.1" customHeight="1" x14ac:dyDescent="0.25">
      <c r="P75" s="70"/>
      <c r="Q75" s="70"/>
      <c r="R75" s="70"/>
      <c r="S75" s="70"/>
      <c r="T75" s="70"/>
      <c r="U75" s="70"/>
      <c r="V75" s="70"/>
      <c r="W75" s="70"/>
      <c r="X75" s="76"/>
    </row>
    <row r="76" spans="1:24" ht="67.5" customHeight="1" x14ac:dyDescent="0.25">
      <c r="P76" s="70"/>
      <c r="Q76" s="70"/>
      <c r="R76" s="70"/>
      <c r="S76" s="70"/>
      <c r="T76" s="70"/>
      <c r="U76" s="70"/>
      <c r="V76" s="70"/>
      <c r="W76" s="70"/>
      <c r="X76" s="76"/>
    </row>
    <row r="77" spans="1:24" ht="90.75" customHeight="1" x14ac:dyDescent="0.25">
      <c r="P77" s="71"/>
      <c r="Q77" s="71"/>
      <c r="R77" s="71"/>
      <c r="S77" s="71"/>
      <c r="T77" s="71"/>
      <c r="U77" s="71"/>
      <c r="V77" s="71"/>
      <c r="W77" s="71"/>
      <c r="X77" s="76"/>
    </row>
    <row r="78" spans="1:24" ht="89.25" customHeight="1" x14ac:dyDescent="0.25">
      <c r="P78" s="71"/>
      <c r="Q78" s="71"/>
      <c r="R78" s="71"/>
      <c r="S78" s="71"/>
      <c r="T78" s="71"/>
      <c r="U78" s="71"/>
      <c r="V78" s="71"/>
      <c r="W78" s="71"/>
      <c r="X78" s="76"/>
    </row>
    <row r="79" spans="1:24" x14ac:dyDescent="0.25">
      <c r="P79" s="76"/>
      <c r="Q79" s="76"/>
      <c r="R79" s="76"/>
      <c r="S79" s="76"/>
      <c r="T79" s="76"/>
      <c r="U79" s="76"/>
      <c r="V79" s="76"/>
      <c r="W79" s="76"/>
      <c r="X79" s="76"/>
    </row>
    <row r="80" spans="1:24" x14ac:dyDescent="0.25">
      <c r="P80" s="76"/>
      <c r="Q80" s="76"/>
      <c r="R80" s="76"/>
      <c r="S80" s="76"/>
      <c r="T80" s="76"/>
      <c r="U80" s="76"/>
      <c r="V80" s="76"/>
      <c r="W80" s="76"/>
      <c r="X80" s="76"/>
    </row>
    <row r="81" spans="16:24" x14ac:dyDescent="0.25">
      <c r="P81" s="76"/>
      <c r="Q81" s="76"/>
      <c r="R81" s="76"/>
      <c r="S81" s="76"/>
      <c r="T81" s="76"/>
      <c r="U81" s="76"/>
      <c r="V81" s="76"/>
      <c r="W81" s="76"/>
      <c r="X81" s="76"/>
    </row>
    <row r="82" spans="16:24" x14ac:dyDescent="0.25">
      <c r="P82" s="76"/>
      <c r="Q82" s="76"/>
      <c r="R82" s="76"/>
      <c r="S82" s="76"/>
      <c r="T82" s="76"/>
      <c r="U82" s="76"/>
      <c r="V82" s="76"/>
      <c r="W82" s="76"/>
      <c r="X82" s="76"/>
    </row>
    <row r="83" spans="16:24" x14ac:dyDescent="0.25">
      <c r="P83" s="76"/>
      <c r="Q83" s="76"/>
      <c r="R83" s="76"/>
      <c r="S83" s="76"/>
      <c r="T83" s="76"/>
      <c r="U83" s="76"/>
      <c r="V83" s="76"/>
      <c r="W83" s="76"/>
      <c r="X83" s="76"/>
    </row>
    <row r="84" spans="16:24" x14ac:dyDescent="0.25">
      <c r="P84" s="76"/>
      <c r="Q84" s="76"/>
      <c r="R84" s="76"/>
      <c r="S84" s="76"/>
      <c r="T84" s="76"/>
      <c r="U84" s="76"/>
      <c r="V84" s="76"/>
      <c r="W84" s="76"/>
      <c r="X84" s="76"/>
    </row>
    <row r="85" spans="16:24" x14ac:dyDescent="0.25">
      <c r="P85" s="76"/>
      <c r="Q85" s="76"/>
      <c r="R85" s="76"/>
      <c r="S85" s="76"/>
      <c r="T85" s="76"/>
      <c r="U85" s="76"/>
      <c r="V85" s="76"/>
      <c r="W85" s="76"/>
      <c r="X85" s="76"/>
    </row>
    <row r="86" spans="16:24" x14ac:dyDescent="0.25">
      <c r="P86" s="76"/>
      <c r="Q86" s="76"/>
      <c r="R86" s="76"/>
      <c r="S86" s="76"/>
      <c r="T86" s="76"/>
      <c r="U86" s="76"/>
      <c r="V86" s="76"/>
      <c r="W86" s="76"/>
      <c r="X86" s="76"/>
    </row>
    <row r="87" spans="16:24" x14ac:dyDescent="0.25">
      <c r="P87" s="76"/>
      <c r="Q87" s="76"/>
      <c r="R87" s="76"/>
      <c r="S87" s="76"/>
      <c r="T87" s="76"/>
      <c r="U87" s="76"/>
      <c r="V87" s="76"/>
      <c r="W87" s="76"/>
      <c r="X87" s="76"/>
    </row>
    <row r="88" spans="16:24" x14ac:dyDescent="0.25">
      <c r="P88" s="76"/>
      <c r="Q88" s="76"/>
      <c r="R88" s="76"/>
      <c r="S88" s="76"/>
      <c r="T88" s="76"/>
      <c r="U88" s="76"/>
      <c r="V88" s="76"/>
      <c r="W88" s="76"/>
      <c r="X88" s="76"/>
    </row>
    <row r="89" spans="16:24" x14ac:dyDescent="0.25">
      <c r="P89" s="76"/>
      <c r="Q89" s="76"/>
      <c r="R89" s="76"/>
      <c r="S89" s="76"/>
      <c r="T89" s="76"/>
      <c r="U89" s="76"/>
      <c r="V89" s="76"/>
      <c r="W89" s="76"/>
      <c r="X89" s="76"/>
    </row>
    <row r="90" spans="16:24" x14ac:dyDescent="0.25">
      <c r="P90" s="76"/>
      <c r="Q90" s="76"/>
      <c r="R90" s="76"/>
      <c r="S90" s="76"/>
      <c r="T90" s="76"/>
      <c r="U90" s="76"/>
      <c r="V90" s="76"/>
      <c r="W90" s="76"/>
      <c r="X90" s="76"/>
    </row>
    <row r="91" spans="16:24" x14ac:dyDescent="0.25">
      <c r="P91" s="76"/>
      <c r="Q91" s="76"/>
      <c r="R91" s="76"/>
      <c r="S91" s="76"/>
      <c r="T91" s="76"/>
      <c r="U91" s="76"/>
      <c r="V91" s="76"/>
      <c r="W91" s="76"/>
      <c r="X91" s="76"/>
    </row>
    <row r="92" spans="16:24" x14ac:dyDescent="0.25">
      <c r="P92" s="76"/>
      <c r="Q92" s="76"/>
      <c r="R92" s="76"/>
      <c r="S92" s="76"/>
      <c r="T92" s="76"/>
      <c r="U92" s="76"/>
      <c r="V92" s="76"/>
      <c r="W92" s="76"/>
      <c r="X92" s="76"/>
    </row>
    <row r="93" spans="16:24" x14ac:dyDescent="0.25">
      <c r="P93" s="76"/>
      <c r="Q93" s="76"/>
      <c r="R93" s="76"/>
      <c r="S93" s="76"/>
      <c r="T93" s="76"/>
      <c r="U93" s="76"/>
      <c r="V93" s="76"/>
      <c r="W93" s="76"/>
      <c r="X93" s="76"/>
    </row>
    <row r="94" spans="16:24" x14ac:dyDescent="0.25">
      <c r="P94" s="76"/>
      <c r="Q94" s="76"/>
      <c r="R94" s="76"/>
      <c r="S94" s="76"/>
      <c r="T94" s="76"/>
      <c r="U94" s="76"/>
      <c r="V94" s="76"/>
      <c r="W94" s="76"/>
      <c r="X94" s="76"/>
    </row>
    <row r="95" spans="16:24" x14ac:dyDescent="0.25">
      <c r="P95" s="76"/>
      <c r="Q95" s="76"/>
      <c r="R95" s="76"/>
      <c r="S95" s="76"/>
      <c r="T95" s="76"/>
      <c r="U95" s="76"/>
      <c r="V95" s="76"/>
      <c r="W95" s="76"/>
      <c r="X95" s="76"/>
    </row>
    <row r="96" spans="16:24" x14ac:dyDescent="0.25">
      <c r="P96" s="76"/>
      <c r="Q96" s="76"/>
      <c r="R96" s="76"/>
      <c r="S96" s="76"/>
      <c r="T96" s="76"/>
      <c r="U96" s="76"/>
      <c r="V96" s="76"/>
      <c r="W96" s="76"/>
      <c r="X96" s="76"/>
    </row>
    <row r="97" spans="16:24" x14ac:dyDescent="0.25">
      <c r="P97" s="76"/>
      <c r="Q97" s="76"/>
      <c r="R97" s="76"/>
      <c r="S97" s="76"/>
      <c r="T97" s="76"/>
      <c r="U97" s="76"/>
      <c r="V97" s="76"/>
      <c r="W97" s="76"/>
      <c r="X97" s="76"/>
    </row>
    <row r="98" spans="16:24" x14ac:dyDescent="0.25">
      <c r="P98" s="76"/>
      <c r="Q98" s="76"/>
      <c r="R98" s="76"/>
      <c r="S98" s="76"/>
      <c r="T98" s="76"/>
      <c r="U98" s="76"/>
      <c r="V98" s="76"/>
      <c r="W98" s="76"/>
      <c r="X98" s="76"/>
    </row>
    <row r="99" spans="16:24" x14ac:dyDescent="0.25">
      <c r="P99" s="76"/>
      <c r="Q99" s="76"/>
      <c r="R99" s="76"/>
      <c r="S99" s="76"/>
      <c r="T99" s="76"/>
      <c r="U99" s="76"/>
      <c r="V99" s="76"/>
      <c r="W99" s="76"/>
      <c r="X99" s="76"/>
    </row>
    <row r="100" spans="16:24" x14ac:dyDescent="0.25"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16:24" x14ac:dyDescent="0.25">
      <c r="P101" s="76"/>
      <c r="Q101" s="76"/>
      <c r="R101" s="76"/>
      <c r="S101" s="76"/>
      <c r="T101" s="76"/>
      <c r="U101" s="76"/>
      <c r="V101" s="76"/>
      <c r="W101" s="76"/>
      <c r="X101" s="76"/>
    </row>
    <row r="102" spans="16:24" x14ac:dyDescent="0.25"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16:24" x14ac:dyDescent="0.25">
      <c r="P103" s="76"/>
      <c r="Q103" s="76"/>
      <c r="R103" s="76"/>
      <c r="S103" s="76"/>
      <c r="T103" s="76"/>
      <c r="U103" s="76"/>
      <c r="V103" s="76"/>
      <c r="W103" s="76"/>
      <c r="X103" s="76"/>
    </row>
    <row r="104" spans="16:24" x14ac:dyDescent="0.25"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16:24" x14ac:dyDescent="0.25">
      <c r="P105" s="76"/>
      <c r="Q105" s="76"/>
      <c r="R105" s="76"/>
      <c r="S105" s="76"/>
      <c r="T105" s="76"/>
      <c r="U105" s="76"/>
      <c r="V105" s="76"/>
      <c r="W105" s="76"/>
      <c r="X105" s="76"/>
    </row>
    <row r="106" spans="16:24" x14ac:dyDescent="0.25"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16:24" x14ac:dyDescent="0.25">
      <c r="P107" s="76"/>
      <c r="Q107" s="76"/>
      <c r="R107" s="76"/>
      <c r="S107" s="76"/>
      <c r="T107" s="76"/>
      <c r="U107" s="76"/>
      <c r="V107" s="76"/>
      <c r="W107" s="76"/>
      <c r="X107" s="76"/>
    </row>
    <row r="108" spans="16:24" x14ac:dyDescent="0.25"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16:24" x14ac:dyDescent="0.25">
      <c r="P109" s="76"/>
      <c r="Q109" s="76"/>
      <c r="R109" s="76"/>
      <c r="S109" s="76"/>
      <c r="T109" s="76"/>
      <c r="U109" s="76"/>
      <c r="V109" s="76"/>
      <c r="W109" s="76"/>
      <c r="X109" s="76"/>
    </row>
    <row r="110" spans="16:24" x14ac:dyDescent="0.25"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16:24" x14ac:dyDescent="0.25">
      <c r="P111" s="76"/>
      <c r="Q111" s="76"/>
      <c r="R111" s="76"/>
      <c r="S111" s="76"/>
      <c r="T111" s="76"/>
      <c r="U111" s="76"/>
      <c r="V111" s="76"/>
      <c r="W111" s="76"/>
      <c r="X111" s="76"/>
    </row>
    <row r="112" spans="16:24" x14ac:dyDescent="0.25">
      <c r="P112" s="76"/>
      <c r="Q112" s="76"/>
      <c r="R112" s="76"/>
      <c r="S112" s="76"/>
      <c r="T112" s="76"/>
      <c r="U112" s="76"/>
      <c r="V112" s="76"/>
      <c r="W112" s="76"/>
      <c r="X112" s="76"/>
    </row>
  </sheetData>
  <mergeCells count="3">
    <mergeCell ref="B5:B15"/>
    <mergeCell ref="B16:B26"/>
    <mergeCell ref="B27:B37"/>
  </mergeCells>
  <pageMargins left="0.51181102362204722" right="0.39370078740157483" top="0.59055118110236215" bottom="0.59055118110236215" header="0.31496062992125984" footer="0.31496062992125984"/>
  <pageSetup paperSize="9" scale="61" orientation="portrait" r:id="rId1"/>
  <headerFooter>
    <oddHeader>&amp;L&amp;"-,полужирный"&amp;20&amp;K03-024ФИНАНСОВЫЙ ПЛАН</oddHead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view="pageBreakPreview" zoomScale="70" zoomScaleNormal="85" zoomScaleSheetLayoutView="70" workbookViewId="0">
      <selection activeCell="D4" sqref="D4:O4"/>
    </sheetView>
  </sheetViews>
  <sheetFormatPr defaultRowHeight="15" x14ac:dyDescent="0.25"/>
  <cols>
    <col min="1" max="1" width="2.85546875" style="44" customWidth="1"/>
    <col min="2" max="2" width="17.5703125" style="44" customWidth="1"/>
    <col min="3" max="3" width="17.7109375" style="44" customWidth="1"/>
    <col min="4" max="4" width="9.140625" style="44" customWidth="1"/>
    <col min="5" max="5" width="9.42578125" style="44" customWidth="1"/>
    <col min="6" max="7" width="9.28515625" style="44" customWidth="1"/>
    <col min="8" max="8" width="10.140625" style="44" customWidth="1"/>
    <col min="9" max="9" width="9.28515625" style="44" customWidth="1"/>
    <col min="10" max="11" width="9.42578125" style="44" customWidth="1"/>
    <col min="12" max="12" width="9.28515625" style="44" customWidth="1"/>
    <col min="13" max="14" width="9.85546875" style="44" customWidth="1"/>
    <col min="15" max="15" width="10" style="44" customWidth="1"/>
    <col min="16" max="23" width="8.42578125" style="44" customWidth="1"/>
    <col min="24" max="16384" width="9.140625" style="44"/>
  </cols>
  <sheetData>
    <row r="1" spans="2:24" ht="33.75" customHeight="1" x14ac:dyDescent="0.25">
      <c r="B1" s="82"/>
      <c r="C1" s="82"/>
      <c r="P1" s="76"/>
      <c r="Q1" s="76"/>
      <c r="R1" s="76"/>
      <c r="S1" s="76"/>
      <c r="T1" s="76"/>
      <c r="U1" s="76"/>
      <c r="V1" s="76"/>
      <c r="W1" s="76"/>
      <c r="X1" s="76"/>
    </row>
    <row r="2" spans="2:24" ht="47.25" customHeight="1" x14ac:dyDescent="0.25">
      <c r="B2" s="50" t="s">
        <v>301</v>
      </c>
      <c r="C2" s="50"/>
      <c r="P2" s="76"/>
      <c r="Q2" s="76"/>
      <c r="R2" s="76"/>
      <c r="S2" s="76"/>
      <c r="T2" s="76"/>
      <c r="U2" s="76"/>
      <c r="V2" s="76"/>
      <c r="W2" s="76"/>
      <c r="X2" s="76"/>
    </row>
    <row r="3" spans="2:24" ht="5.0999999999999996" customHeight="1" thickBot="1" x14ac:dyDescent="0.3">
      <c r="B3" s="82"/>
      <c r="C3" s="82"/>
      <c r="P3" s="76"/>
      <c r="Q3" s="76"/>
      <c r="R3" s="76"/>
      <c r="S3" s="76"/>
      <c r="T3" s="76"/>
      <c r="U3" s="76"/>
      <c r="V3" s="76"/>
      <c r="W3" s="76"/>
      <c r="X3" s="76"/>
    </row>
    <row r="4" spans="2:24" ht="72.75" customHeight="1" thickTop="1" x14ac:dyDescent="0.25">
      <c r="B4" s="147" t="s">
        <v>214</v>
      </c>
      <c r="C4" s="147"/>
      <c r="D4" s="152" t="s">
        <v>346</v>
      </c>
      <c r="E4" s="152" t="s">
        <v>314</v>
      </c>
      <c r="F4" s="152" t="s">
        <v>315</v>
      </c>
      <c r="G4" s="152" t="s">
        <v>347</v>
      </c>
      <c r="H4" s="152" t="s">
        <v>348</v>
      </c>
      <c r="I4" s="152" t="s">
        <v>318</v>
      </c>
      <c r="J4" s="152" t="s">
        <v>319</v>
      </c>
      <c r="K4" s="152" t="s">
        <v>320</v>
      </c>
      <c r="L4" s="152" t="s">
        <v>321</v>
      </c>
      <c r="M4" s="152" t="s">
        <v>322</v>
      </c>
      <c r="N4" s="152" t="s">
        <v>323</v>
      </c>
      <c r="O4" s="152" t="s">
        <v>324</v>
      </c>
      <c r="P4" s="133"/>
      <c r="Q4" s="133"/>
      <c r="R4" s="133"/>
      <c r="S4" s="133"/>
      <c r="T4" s="133"/>
      <c r="U4" s="133"/>
      <c r="V4" s="133"/>
      <c r="W4" s="133"/>
      <c r="X4" s="76"/>
    </row>
    <row r="5" spans="2:24" ht="31.5" customHeight="1" x14ac:dyDescent="0.25">
      <c r="B5" s="222" t="s">
        <v>303</v>
      </c>
      <c r="C5" s="61" t="s">
        <v>288</v>
      </c>
      <c r="D5" s="62">
        <v>3000</v>
      </c>
      <c r="E5" s="62">
        <v>3000</v>
      </c>
      <c r="F5" s="62">
        <v>3000</v>
      </c>
      <c r="G5" s="62">
        <v>3000</v>
      </c>
      <c r="H5" s="62">
        <v>2700</v>
      </c>
      <c r="I5" s="62">
        <v>2400</v>
      </c>
      <c r="J5" s="62">
        <v>2700</v>
      </c>
      <c r="K5" s="62">
        <v>3000</v>
      </c>
      <c r="L5" s="62">
        <v>3000</v>
      </c>
      <c r="M5" s="62">
        <v>2700</v>
      </c>
      <c r="N5" s="62">
        <v>2100</v>
      </c>
      <c r="O5" s="62">
        <v>2100</v>
      </c>
      <c r="P5" s="71"/>
      <c r="Q5" s="71"/>
      <c r="R5" s="71"/>
      <c r="S5" s="71"/>
      <c r="T5" s="71"/>
      <c r="U5" s="71"/>
      <c r="V5" s="71"/>
      <c r="W5" s="71"/>
      <c r="X5" s="76"/>
    </row>
    <row r="6" spans="2:24" ht="30" customHeight="1" x14ac:dyDescent="0.25">
      <c r="B6" s="223"/>
      <c r="C6" s="61" t="s">
        <v>289</v>
      </c>
      <c r="D6" s="62">
        <v>960</v>
      </c>
      <c r="E6" s="62">
        <v>960</v>
      </c>
      <c r="F6" s="62">
        <v>960</v>
      </c>
      <c r="G6" s="62">
        <v>1080</v>
      </c>
      <c r="H6" s="62">
        <v>1200</v>
      </c>
      <c r="I6" s="62">
        <v>1200</v>
      </c>
      <c r="J6" s="62">
        <v>1200</v>
      </c>
      <c r="K6" s="62">
        <v>1200</v>
      </c>
      <c r="L6" s="62">
        <v>1200</v>
      </c>
      <c r="M6" s="62">
        <v>1080</v>
      </c>
      <c r="N6" s="62">
        <v>1200</v>
      </c>
      <c r="O6" s="62">
        <v>1200</v>
      </c>
      <c r="P6" s="71"/>
      <c r="Q6" s="71"/>
      <c r="R6" s="71"/>
      <c r="S6" s="71"/>
      <c r="T6" s="71"/>
      <c r="U6" s="71"/>
      <c r="V6" s="71"/>
      <c r="W6" s="71"/>
      <c r="X6" s="76"/>
    </row>
    <row r="7" spans="2:24" ht="30" customHeight="1" x14ac:dyDescent="0.25">
      <c r="B7" s="223"/>
      <c r="C7" s="61" t="s">
        <v>290</v>
      </c>
      <c r="D7" s="62">
        <v>630</v>
      </c>
      <c r="E7" s="62">
        <v>700</v>
      </c>
      <c r="F7" s="62">
        <v>700</v>
      </c>
      <c r="G7" s="62">
        <v>1000</v>
      </c>
      <c r="H7" s="62">
        <v>900</v>
      </c>
      <c r="I7" s="62">
        <v>800</v>
      </c>
      <c r="J7" s="62">
        <v>900</v>
      </c>
      <c r="K7" s="62">
        <v>900</v>
      </c>
      <c r="L7" s="62">
        <v>700</v>
      </c>
      <c r="M7" s="62">
        <v>800</v>
      </c>
      <c r="N7" s="62">
        <v>700</v>
      </c>
      <c r="O7" s="62">
        <v>700</v>
      </c>
      <c r="P7" s="71"/>
      <c r="Q7" s="71"/>
      <c r="R7" s="71"/>
      <c r="S7" s="71"/>
      <c r="T7" s="71"/>
      <c r="U7" s="71"/>
      <c r="V7" s="71"/>
      <c r="W7" s="71"/>
      <c r="X7" s="76"/>
    </row>
    <row r="8" spans="2:24" ht="32.25" customHeight="1" x14ac:dyDescent="0.25">
      <c r="B8" s="223"/>
      <c r="C8" s="61" t="s">
        <v>260</v>
      </c>
      <c r="D8" s="112">
        <v>3500</v>
      </c>
      <c r="E8" s="112">
        <v>3500</v>
      </c>
      <c r="F8" s="112">
        <v>3500</v>
      </c>
      <c r="G8" s="112">
        <v>3500</v>
      </c>
      <c r="H8" s="112">
        <v>3200</v>
      </c>
      <c r="I8" s="112">
        <v>2800</v>
      </c>
      <c r="J8" s="112">
        <v>3200</v>
      </c>
      <c r="K8" s="112">
        <v>3500</v>
      </c>
      <c r="L8" s="112">
        <v>3500</v>
      </c>
      <c r="M8" s="112">
        <v>3200</v>
      </c>
      <c r="N8" s="112">
        <v>2450</v>
      </c>
      <c r="O8" s="112">
        <v>2450</v>
      </c>
      <c r="P8" s="71"/>
      <c r="Q8" s="71"/>
      <c r="R8" s="71"/>
      <c r="S8" s="71"/>
      <c r="T8" s="71"/>
      <c r="U8" s="71"/>
      <c r="V8" s="71"/>
      <c r="W8" s="71"/>
      <c r="X8" s="76"/>
    </row>
    <row r="9" spans="2:24" ht="19.5" customHeight="1" x14ac:dyDescent="0.25">
      <c r="B9" s="223"/>
      <c r="C9" s="61" t="s">
        <v>261</v>
      </c>
      <c r="D9" s="62">
        <v>8000</v>
      </c>
      <c r="E9" s="62">
        <v>7000</v>
      </c>
      <c r="F9" s="62">
        <v>7000</v>
      </c>
      <c r="G9" s="62">
        <v>8000</v>
      </c>
      <c r="H9" s="62">
        <v>9000</v>
      </c>
      <c r="I9" s="62">
        <v>10000</v>
      </c>
      <c r="J9" s="62">
        <v>10000</v>
      </c>
      <c r="K9" s="62">
        <v>10000</v>
      </c>
      <c r="L9" s="62">
        <v>10000</v>
      </c>
      <c r="M9" s="62">
        <v>9000</v>
      </c>
      <c r="N9" s="62">
        <v>10000</v>
      </c>
      <c r="O9" s="62">
        <v>10000</v>
      </c>
      <c r="P9" s="71"/>
      <c r="Q9" s="71"/>
      <c r="R9" s="71"/>
      <c r="S9" s="71"/>
      <c r="T9" s="71"/>
      <c r="U9" s="71"/>
      <c r="V9" s="71"/>
      <c r="W9" s="71"/>
      <c r="X9" s="76"/>
    </row>
    <row r="10" spans="2:24" ht="18.75" customHeight="1" x14ac:dyDescent="0.25">
      <c r="B10" s="223"/>
      <c r="C10" s="61" t="s">
        <v>291</v>
      </c>
      <c r="D10" s="79">
        <v>350</v>
      </c>
      <c r="E10" s="79">
        <v>350</v>
      </c>
      <c r="F10" s="79">
        <v>350</v>
      </c>
      <c r="G10" s="79">
        <v>350</v>
      </c>
      <c r="H10" s="79">
        <v>450</v>
      </c>
      <c r="I10" s="79">
        <v>500</v>
      </c>
      <c r="J10" s="79">
        <v>500</v>
      </c>
      <c r="K10" s="79">
        <v>500</v>
      </c>
      <c r="L10" s="79">
        <v>500</v>
      </c>
      <c r="M10" s="79">
        <v>500</v>
      </c>
      <c r="N10" s="79">
        <v>500</v>
      </c>
      <c r="O10" s="79">
        <v>500</v>
      </c>
      <c r="P10" s="71"/>
      <c r="Q10" s="71"/>
      <c r="R10" s="71"/>
      <c r="S10" s="71"/>
      <c r="T10" s="71"/>
      <c r="U10" s="71"/>
      <c r="V10" s="71"/>
      <c r="W10" s="71"/>
      <c r="X10" s="76"/>
    </row>
    <row r="11" spans="2:24" ht="24" customHeight="1" x14ac:dyDescent="0.25">
      <c r="B11" s="223"/>
      <c r="C11" s="61" t="s">
        <v>235</v>
      </c>
      <c r="D11" s="62">
        <v>1600</v>
      </c>
      <c r="E11" s="62">
        <v>2000</v>
      </c>
      <c r="F11" s="62">
        <v>2000</v>
      </c>
      <c r="G11" s="62">
        <v>2000</v>
      </c>
      <c r="H11" s="62">
        <v>1600</v>
      </c>
      <c r="I11" s="62">
        <v>0</v>
      </c>
      <c r="J11" s="62">
        <v>0</v>
      </c>
      <c r="K11" s="62">
        <v>0</v>
      </c>
      <c r="L11" s="62">
        <v>1200</v>
      </c>
      <c r="M11" s="62">
        <v>800</v>
      </c>
      <c r="N11" s="62">
        <v>0</v>
      </c>
      <c r="O11" s="62">
        <v>1200</v>
      </c>
      <c r="P11" s="71"/>
      <c r="Q11" s="71"/>
      <c r="R11" s="71"/>
      <c r="S11" s="71"/>
      <c r="T11" s="71"/>
      <c r="U11" s="71"/>
      <c r="V11" s="71"/>
      <c r="W11" s="71"/>
      <c r="X11" s="76"/>
    </row>
    <row r="12" spans="2:24" ht="26.25" customHeight="1" x14ac:dyDescent="0.25">
      <c r="B12" s="223"/>
      <c r="C12" s="61" t="s">
        <v>134</v>
      </c>
      <c r="D12" s="79">
        <v>1200</v>
      </c>
      <c r="E12" s="62">
        <v>1500</v>
      </c>
      <c r="F12" s="79">
        <v>1500</v>
      </c>
      <c r="G12" s="62">
        <v>1500</v>
      </c>
      <c r="H12" s="62">
        <v>1200</v>
      </c>
      <c r="I12" s="62">
        <v>900</v>
      </c>
      <c r="J12" s="62">
        <v>0</v>
      </c>
      <c r="K12" s="62">
        <v>0</v>
      </c>
      <c r="L12" s="62">
        <v>900</v>
      </c>
      <c r="M12" s="62">
        <v>0</v>
      </c>
      <c r="N12" s="62">
        <v>0</v>
      </c>
      <c r="O12" s="62">
        <v>900</v>
      </c>
      <c r="P12" s="71"/>
      <c r="Q12" s="71"/>
      <c r="R12" s="71"/>
      <c r="S12" s="71"/>
      <c r="T12" s="71"/>
      <c r="U12" s="71"/>
      <c r="V12" s="71"/>
      <c r="W12" s="71"/>
      <c r="X12" s="76"/>
    </row>
    <row r="13" spans="2:24" ht="24.75" customHeight="1" x14ac:dyDescent="0.25">
      <c r="B13" s="223"/>
      <c r="C13" s="77" t="s">
        <v>234</v>
      </c>
      <c r="D13" s="62">
        <v>4500</v>
      </c>
      <c r="E13" s="78">
        <v>4500</v>
      </c>
      <c r="F13" s="79">
        <v>4500</v>
      </c>
      <c r="G13" s="62">
        <v>4500</v>
      </c>
      <c r="H13" s="62">
        <v>4050</v>
      </c>
      <c r="I13" s="62">
        <v>4050</v>
      </c>
      <c r="J13" s="62">
        <v>4050</v>
      </c>
      <c r="K13" s="62">
        <v>4500</v>
      </c>
      <c r="L13" s="62">
        <v>4500</v>
      </c>
      <c r="M13" s="62">
        <v>4050</v>
      </c>
      <c r="N13" s="62">
        <v>4500</v>
      </c>
      <c r="O13" s="62">
        <v>4500</v>
      </c>
      <c r="P13" s="71"/>
      <c r="Q13" s="71"/>
      <c r="R13" s="71"/>
      <c r="S13" s="71"/>
      <c r="T13" s="71"/>
      <c r="U13" s="71"/>
      <c r="V13" s="71"/>
      <c r="W13" s="71"/>
      <c r="X13" s="76"/>
    </row>
    <row r="14" spans="2:24" ht="19.5" customHeight="1" x14ac:dyDescent="0.25">
      <c r="B14" s="223"/>
      <c r="C14" s="77" t="s">
        <v>264</v>
      </c>
      <c r="D14" s="78">
        <v>1200</v>
      </c>
      <c r="E14" s="78">
        <v>750</v>
      </c>
      <c r="F14" s="62">
        <v>750</v>
      </c>
      <c r="G14" s="78">
        <v>750</v>
      </c>
      <c r="H14" s="78">
        <v>1200</v>
      </c>
      <c r="I14" s="78">
        <v>1500</v>
      </c>
      <c r="J14" s="78">
        <v>1500</v>
      </c>
      <c r="K14" s="78">
        <v>900</v>
      </c>
      <c r="L14" s="78">
        <v>900</v>
      </c>
      <c r="M14" s="78">
        <v>1050</v>
      </c>
      <c r="N14" s="78">
        <v>1500</v>
      </c>
      <c r="O14" s="78">
        <v>1500</v>
      </c>
      <c r="P14" s="71"/>
      <c r="Q14" s="71"/>
      <c r="R14" s="71"/>
      <c r="S14" s="71"/>
      <c r="T14" s="71"/>
      <c r="U14" s="71"/>
      <c r="V14" s="71"/>
      <c r="W14" s="71"/>
      <c r="X14" s="76"/>
    </row>
    <row r="15" spans="2:24" ht="22.5" customHeight="1" thickBot="1" x14ac:dyDescent="0.3">
      <c r="B15" s="224"/>
      <c r="C15" s="59" t="s">
        <v>8</v>
      </c>
      <c r="D15" s="72">
        <f>SUM(D5:D14)</f>
        <v>24940</v>
      </c>
      <c r="E15" s="72">
        <f t="shared" ref="E15:O15" si="0">SUM(E5:E14)</f>
        <v>24260</v>
      </c>
      <c r="F15" s="72">
        <f t="shared" si="0"/>
        <v>24260</v>
      </c>
      <c r="G15" s="72">
        <f t="shared" si="0"/>
        <v>25680</v>
      </c>
      <c r="H15" s="72">
        <f t="shared" si="0"/>
        <v>25500</v>
      </c>
      <c r="I15" s="72">
        <f t="shared" si="0"/>
        <v>24150</v>
      </c>
      <c r="J15" s="72">
        <f t="shared" si="0"/>
        <v>24050</v>
      </c>
      <c r="K15" s="72">
        <f t="shared" si="0"/>
        <v>24500</v>
      </c>
      <c r="L15" s="72">
        <f t="shared" si="0"/>
        <v>26400</v>
      </c>
      <c r="M15" s="72">
        <f t="shared" si="0"/>
        <v>23180</v>
      </c>
      <c r="N15" s="72">
        <f t="shared" si="0"/>
        <v>22950</v>
      </c>
      <c r="O15" s="72">
        <f t="shared" si="0"/>
        <v>25050</v>
      </c>
      <c r="P15" s="71"/>
      <c r="Q15" s="71"/>
      <c r="R15" s="71"/>
      <c r="S15" s="71"/>
      <c r="T15" s="71"/>
      <c r="U15" s="71"/>
      <c r="V15" s="71"/>
      <c r="W15" s="71"/>
      <c r="X15" s="76"/>
    </row>
    <row r="16" spans="2:24" ht="26.25" customHeight="1" thickTop="1" x14ac:dyDescent="0.25">
      <c r="B16" s="225" t="s">
        <v>180</v>
      </c>
      <c r="C16" s="77" t="s">
        <v>288</v>
      </c>
      <c r="D16" s="148">
        <v>2812</v>
      </c>
      <c r="E16" s="148">
        <v>2812</v>
      </c>
      <c r="F16" s="148">
        <v>2812</v>
      </c>
      <c r="G16" s="148">
        <v>2812</v>
      </c>
      <c r="H16" s="148">
        <v>2812</v>
      </c>
      <c r="I16" s="148">
        <v>2812</v>
      </c>
      <c r="J16" s="148">
        <v>2812</v>
      </c>
      <c r="K16" s="148">
        <v>2812</v>
      </c>
      <c r="L16" s="148">
        <v>2812</v>
      </c>
      <c r="M16" s="148">
        <v>2812</v>
      </c>
      <c r="N16" s="148">
        <v>2812</v>
      </c>
      <c r="O16" s="148">
        <v>2812</v>
      </c>
      <c r="P16" s="70"/>
      <c r="Q16" s="70"/>
      <c r="R16" s="70"/>
      <c r="S16" s="70"/>
      <c r="T16" s="70"/>
      <c r="U16" s="70"/>
      <c r="V16" s="70"/>
      <c r="W16" s="70"/>
      <c r="X16" s="76"/>
    </row>
    <row r="17" spans="2:24" ht="30.75" customHeight="1" x14ac:dyDescent="0.25">
      <c r="B17" s="226"/>
      <c r="C17" s="61" t="s">
        <v>289</v>
      </c>
      <c r="D17" s="58">
        <v>1320</v>
      </c>
      <c r="E17" s="58">
        <v>1320</v>
      </c>
      <c r="F17" s="58">
        <v>1320</v>
      </c>
      <c r="G17" s="58">
        <v>1320</v>
      </c>
      <c r="H17" s="58">
        <v>1320</v>
      </c>
      <c r="I17" s="58">
        <v>1320</v>
      </c>
      <c r="J17" s="58">
        <v>1320</v>
      </c>
      <c r="K17" s="58">
        <v>1320</v>
      </c>
      <c r="L17" s="58">
        <v>1320</v>
      </c>
      <c r="M17" s="58">
        <v>1320</v>
      </c>
      <c r="N17" s="58">
        <v>1320</v>
      </c>
      <c r="O17" s="58">
        <v>1320</v>
      </c>
      <c r="P17" s="70"/>
      <c r="Q17" s="70"/>
      <c r="R17" s="70"/>
      <c r="S17" s="70"/>
      <c r="T17" s="70"/>
      <c r="U17" s="70"/>
      <c r="V17" s="70"/>
      <c r="W17" s="70"/>
      <c r="X17" s="76"/>
    </row>
    <row r="18" spans="2:24" ht="30.75" customHeight="1" x14ac:dyDescent="0.25">
      <c r="B18" s="226"/>
      <c r="C18" s="61" t="s">
        <v>290</v>
      </c>
      <c r="D18" s="58">
        <v>855</v>
      </c>
      <c r="E18" s="58">
        <v>855</v>
      </c>
      <c r="F18" s="58">
        <v>855</v>
      </c>
      <c r="G18" s="58">
        <v>855</v>
      </c>
      <c r="H18" s="58">
        <v>855</v>
      </c>
      <c r="I18" s="58">
        <v>855</v>
      </c>
      <c r="J18" s="58">
        <v>855</v>
      </c>
      <c r="K18" s="58">
        <v>855</v>
      </c>
      <c r="L18" s="58">
        <v>855</v>
      </c>
      <c r="M18" s="58">
        <v>855</v>
      </c>
      <c r="N18" s="58">
        <v>855</v>
      </c>
      <c r="O18" s="58">
        <v>855</v>
      </c>
      <c r="P18" s="70"/>
      <c r="Q18" s="70"/>
      <c r="R18" s="70"/>
      <c r="S18" s="70"/>
      <c r="T18" s="70"/>
      <c r="U18" s="70"/>
      <c r="V18" s="70"/>
      <c r="W18" s="70"/>
      <c r="X18" s="76"/>
    </row>
    <row r="19" spans="2:24" ht="30.75" customHeight="1" x14ac:dyDescent="0.25">
      <c r="B19" s="226"/>
      <c r="C19" s="61" t="s">
        <v>260</v>
      </c>
      <c r="D19" s="58">
        <v>2755</v>
      </c>
      <c r="E19" s="58">
        <v>2755</v>
      </c>
      <c r="F19" s="58">
        <v>2755</v>
      </c>
      <c r="G19" s="58">
        <v>2755</v>
      </c>
      <c r="H19" s="58">
        <v>2755</v>
      </c>
      <c r="I19" s="58">
        <v>2755</v>
      </c>
      <c r="J19" s="58">
        <v>2755</v>
      </c>
      <c r="K19" s="58">
        <v>2755</v>
      </c>
      <c r="L19" s="58">
        <v>2755</v>
      </c>
      <c r="M19" s="58">
        <v>2755</v>
      </c>
      <c r="N19" s="58">
        <v>2755</v>
      </c>
      <c r="O19" s="58">
        <v>2755</v>
      </c>
      <c r="P19" s="70"/>
      <c r="Q19" s="70"/>
      <c r="R19" s="70"/>
      <c r="S19" s="70"/>
      <c r="T19" s="70"/>
      <c r="U19" s="70"/>
      <c r="V19" s="70"/>
      <c r="W19" s="70"/>
      <c r="X19" s="76"/>
    </row>
    <row r="20" spans="2:24" ht="30.75" customHeight="1" x14ac:dyDescent="0.25">
      <c r="B20" s="226"/>
      <c r="C20" s="61" t="s">
        <v>261</v>
      </c>
      <c r="D20" s="58">
        <v>5267</v>
      </c>
      <c r="E20" s="58">
        <v>5267</v>
      </c>
      <c r="F20" s="58">
        <v>5267</v>
      </c>
      <c r="G20" s="58">
        <v>5267</v>
      </c>
      <c r="H20" s="58">
        <v>5267</v>
      </c>
      <c r="I20" s="58">
        <v>5267</v>
      </c>
      <c r="J20" s="58">
        <v>5267</v>
      </c>
      <c r="K20" s="58">
        <v>5267</v>
      </c>
      <c r="L20" s="58">
        <v>5267</v>
      </c>
      <c r="M20" s="58">
        <v>5267</v>
      </c>
      <c r="N20" s="58">
        <v>5267</v>
      </c>
      <c r="O20" s="58">
        <v>5267</v>
      </c>
      <c r="P20" s="70"/>
      <c r="Q20" s="70"/>
      <c r="R20" s="70"/>
      <c r="S20" s="70"/>
      <c r="T20" s="70"/>
      <c r="U20" s="70"/>
      <c r="V20" s="70"/>
      <c r="W20" s="70"/>
      <c r="X20" s="76"/>
    </row>
    <row r="21" spans="2:24" ht="30.75" customHeight="1" x14ac:dyDescent="0.25">
      <c r="B21" s="226"/>
      <c r="C21" s="61" t="s">
        <v>291</v>
      </c>
      <c r="D21" s="58">
        <v>767</v>
      </c>
      <c r="E21" s="58">
        <v>767</v>
      </c>
      <c r="F21" s="58">
        <v>767</v>
      </c>
      <c r="G21" s="58">
        <v>767</v>
      </c>
      <c r="H21" s="58">
        <v>767</v>
      </c>
      <c r="I21" s="58">
        <v>767</v>
      </c>
      <c r="J21" s="58">
        <v>767</v>
      </c>
      <c r="K21" s="58">
        <v>767</v>
      </c>
      <c r="L21" s="58">
        <v>767</v>
      </c>
      <c r="M21" s="58">
        <v>767</v>
      </c>
      <c r="N21" s="58">
        <v>767</v>
      </c>
      <c r="O21" s="58">
        <v>767</v>
      </c>
      <c r="P21" s="70"/>
      <c r="Q21" s="70"/>
      <c r="R21" s="70"/>
      <c r="S21" s="70"/>
      <c r="T21" s="70"/>
      <c r="U21" s="70"/>
      <c r="V21" s="70"/>
      <c r="W21" s="70"/>
      <c r="X21" s="76"/>
    </row>
    <row r="22" spans="2:24" ht="30.75" customHeight="1" x14ac:dyDescent="0.25">
      <c r="B22" s="226"/>
      <c r="C22" s="61" t="s">
        <v>235</v>
      </c>
      <c r="D22" s="58">
        <v>1312</v>
      </c>
      <c r="E22" s="58">
        <v>1312</v>
      </c>
      <c r="F22" s="58">
        <v>1312</v>
      </c>
      <c r="G22" s="58">
        <v>1312</v>
      </c>
      <c r="H22" s="58">
        <v>1312</v>
      </c>
      <c r="I22" s="58">
        <v>1312</v>
      </c>
      <c r="J22" s="58">
        <v>1312</v>
      </c>
      <c r="K22" s="58">
        <v>1312</v>
      </c>
      <c r="L22" s="58">
        <v>1312</v>
      </c>
      <c r="M22" s="58">
        <v>1312</v>
      </c>
      <c r="N22" s="58">
        <v>1312</v>
      </c>
      <c r="O22" s="58">
        <v>1312</v>
      </c>
      <c r="P22" s="70"/>
      <c r="Q22" s="70"/>
      <c r="R22" s="70"/>
      <c r="S22" s="70"/>
      <c r="T22" s="70"/>
      <c r="U22" s="70"/>
      <c r="V22" s="70"/>
      <c r="W22" s="70"/>
      <c r="X22" s="76"/>
    </row>
    <row r="23" spans="2:24" ht="30.75" customHeight="1" x14ac:dyDescent="0.25">
      <c r="B23" s="226"/>
      <c r="C23" s="61" t="s">
        <v>134</v>
      </c>
      <c r="D23" s="58">
        <v>938</v>
      </c>
      <c r="E23" s="58">
        <v>938</v>
      </c>
      <c r="F23" s="58">
        <v>938</v>
      </c>
      <c r="G23" s="58">
        <v>938</v>
      </c>
      <c r="H23" s="58">
        <v>938</v>
      </c>
      <c r="I23" s="58">
        <v>938</v>
      </c>
      <c r="J23" s="58">
        <v>938</v>
      </c>
      <c r="K23" s="58">
        <v>938</v>
      </c>
      <c r="L23" s="58">
        <v>938</v>
      </c>
      <c r="M23" s="58">
        <v>938</v>
      </c>
      <c r="N23" s="58">
        <v>938</v>
      </c>
      <c r="O23" s="58">
        <v>938</v>
      </c>
      <c r="P23" s="70"/>
      <c r="Q23" s="70"/>
      <c r="R23" s="70"/>
      <c r="S23" s="70"/>
      <c r="T23" s="70"/>
      <c r="U23" s="70"/>
      <c r="V23" s="70"/>
      <c r="W23" s="70"/>
      <c r="X23" s="76"/>
    </row>
    <row r="24" spans="2:24" ht="30.75" customHeight="1" x14ac:dyDescent="0.25">
      <c r="B24" s="226"/>
      <c r="C24" s="77" t="s">
        <v>234</v>
      </c>
      <c r="D24" s="151">
        <v>2463</v>
      </c>
      <c r="E24" s="151">
        <v>2463</v>
      </c>
      <c r="F24" s="151">
        <v>2463</v>
      </c>
      <c r="G24" s="151">
        <v>2463</v>
      </c>
      <c r="H24" s="151">
        <v>2463</v>
      </c>
      <c r="I24" s="151">
        <v>2463</v>
      </c>
      <c r="J24" s="151">
        <v>2463</v>
      </c>
      <c r="K24" s="151">
        <v>2463</v>
      </c>
      <c r="L24" s="151">
        <v>2463</v>
      </c>
      <c r="M24" s="151">
        <v>2463</v>
      </c>
      <c r="N24" s="151">
        <v>2463</v>
      </c>
      <c r="O24" s="151">
        <v>2463</v>
      </c>
      <c r="P24" s="70"/>
      <c r="Q24" s="70"/>
      <c r="R24" s="70"/>
      <c r="S24" s="70"/>
      <c r="T24" s="70"/>
      <c r="U24" s="70"/>
      <c r="V24" s="70"/>
      <c r="W24" s="70"/>
      <c r="X24" s="76"/>
    </row>
    <row r="25" spans="2:24" ht="24" customHeight="1" x14ac:dyDescent="0.25">
      <c r="B25" s="226"/>
      <c r="C25" s="77" t="s">
        <v>264</v>
      </c>
      <c r="D25" s="58">
        <v>1032</v>
      </c>
      <c r="E25" s="58">
        <v>1032</v>
      </c>
      <c r="F25" s="58">
        <v>1032</v>
      </c>
      <c r="G25" s="58">
        <v>1032</v>
      </c>
      <c r="H25" s="58">
        <v>1032</v>
      </c>
      <c r="I25" s="58">
        <v>1032</v>
      </c>
      <c r="J25" s="58">
        <v>1032</v>
      </c>
      <c r="K25" s="58">
        <v>1032</v>
      </c>
      <c r="L25" s="58">
        <v>1032</v>
      </c>
      <c r="M25" s="58">
        <v>1032</v>
      </c>
      <c r="N25" s="58">
        <v>1032</v>
      </c>
      <c r="O25" s="58">
        <v>1032</v>
      </c>
      <c r="P25" s="70"/>
      <c r="Q25" s="70"/>
      <c r="R25" s="70"/>
      <c r="S25" s="70"/>
      <c r="T25" s="70"/>
      <c r="U25" s="70"/>
      <c r="V25" s="70"/>
      <c r="W25" s="70"/>
      <c r="X25" s="76"/>
    </row>
    <row r="26" spans="2:24" ht="24" customHeight="1" thickBot="1" x14ac:dyDescent="0.3">
      <c r="B26" s="227"/>
      <c r="C26" s="146" t="s">
        <v>304</v>
      </c>
      <c r="D26" s="72">
        <f>SUM(D16:D25)</f>
        <v>19521</v>
      </c>
      <c r="E26" s="72">
        <f>SUM(E16:E25)</f>
        <v>19521</v>
      </c>
      <c r="F26" s="72">
        <f t="shared" ref="F26:O26" si="1">SUM(F16:F25)</f>
        <v>19521</v>
      </c>
      <c r="G26" s="72">
        <f t="shared" si="1"/>
        <v>19521</v>
      </c>
      <c r="H26" s="72">
        <f t="shared" si="1"/>
        <v>19521</v>
      </c>
      <c r="I26" s="72">
        <f t="shared" si="1"/>
        <v>19521</v>
      </c>
      <c r="J26" s="72">
        <f t="shared" si="1"/>
        <v>19521</v>
      </c>
      <c r="K26" s="72">
        <f t="shared" si="1"/>
        <v>19521</v>
      </c>
      <c r="L26" s="72">
        <f t="shared" si="1"/>
        <v>19521</v>
      </c>
      <c r="M26" s="72">
        <f t="shared" si="1"/>
        <v>19521</v>
      </c>
      <c r="N26" s="72">
        <f t="shared" si="1"/>
        <v>19521</v>
      </c>
      <c r="O26" s="72">
        <f t="shared" si="1"/>
        <v>19521</v>
      </c>
      <c r="P26" s="70"/>
      <c r="Q26" s="70"/>
      <c r="R26" s="70"/>
      <c r="S26" s="70"/>
      <c r="T26" s="70"/>
      <c r="U26" s="70"/>
      <c r="V26" s="70"/>
      <c r="W26" s="70"/>
      <c r="X26" s="76"/>
    </row>
    <row r="27" spans="2:24" ht="30.75" customHeight="1" thickTop="1" x14ac:dyDescent="0.25">
      <c r="B27" s="225" t="s">
        <v>302</v>
      </c>
      <c r="C27" s="77" t="s">
        <v>288</v>
      </c>
      <c r="D27" s="144">
        <f>SUM(D5-D16)</f>
        <v>188</v>
      </c>
      <c r="E27" s="144">
        <f>E5-E16</f>
        <v>188</v>
      </c>
      <c r="F27" s="144">
        <f t="shared" ref="F27:K27" si="2">SUM(F5-F16)</f>
        <v>188</v>
      </c>
      <c r="G27" s="104">
        <f t="shared" si="2"/>
        <v>188</v>
      </c>
      <c r="H27" s="104">
        <f t="shared" si="2"/>
        <v>-112</v>
      </c>
      <c r="I27" s="104">
        <f t="shared" si="2"/>
        <v>-412</v>
      </c>
      <c r="J27" s="104">
        <f t="shared" si="2"/>
        <v>-112</v>
      </c>
      <c r="K27" s="104">
        <f t="shared" si="2"/>
        <v>188</v>
      </c>
      <c r="L27" s="104">
        <f t="shared" ref="L27:O27" si="3">SUM(L5-L16)</f>
        <v>188</v>
      </c>
      <c r="M27" s="104">
        <f t="shared" si="3"/>
        <v>-112</v>
      </c>
      <c r="N27" s="104">
        <f t="shared" si="3"/>
        <v>-712</v>
      </c>
      <c r="O27" s="104">
        <f t="shared" si="3"/>
        <v>-712</v>
      </c>
      <c r="P27" s="70"/>
      <c r="Q27" s="70"/>
      <c r="R27" s="70"/>
      <c r="S27" s="70"/>
      <c r="T27" s="70"/>
      <c r="U27" s="70"/>
      <c r="V27" s="70"/>
      <c r="W27" s="70"/>
      <c r="X27" s="76"/>
    </row>
    <row r="28" spans="2:24" ht="28.5" customHeight="1" x14ac:dyDescent="0.25">
      <c r="B28" s="228"/>
      <c r="C28" s="61" t="s">
        <v>289</v>
      </c>
      <c r="D28" s="93">
        <f>D6-D17</f>
        <v>-360</v>
      </c>
      <c r="E28" s="144">
        <f t="shared" ref="E28:E36" si="4">E6-E17</f>
        <v>-360</v>
      </c>
      <c r="F28" s="144">
        <f t="shared" ref="F28:O37" si="5">SUM(F6-F17)</f>
        <v>-360</v>
      </c>
      <c r="G28" s="104">
        <f t="shared" si="5"/>
        <v>-240</v>
      </c>
      <c r="H28" s="104">
        <f t="shared" si="5"/>
        <v>-120</v>
      </c>
      <c r="I28" s="104">
        <f t="shared" si="5"/>
        <v>-120</v>
      </c>
      <c r="J28" s="104">
        <f t="shared" si="5"/>
        <v>-120</v>
      </c>
      <c r="K28" s="104">
        <f t="shared" si="5"/>
        <v>-120</v>
      </c>
      <c r="L28" s="104">
        <f t="shared" si="5"/>
        <v>-120</v>
      </c>
      <c r="M28" s="104">
        <f t="shared" si="5"/>
        <v>-240</v>
      </c>
      <c r="N28" s="104">
        <f t="shared" si="5"/>
        <v>-120</v>
      </c>
      <c r="O28" s="104">
        <f t="shared" si="5"/>
        <v>-120</v>
      </c>
      <c r="P28" s="70"/>
      <c r="Q28" s="70"/>
      <c r="R28" s="70"/>
      <c r="S28" s="70"/>
      <c r="T28" s="70"/>
      <c r="U28" s="70"/>
      <c r="V28" s="70"/>
      <c r="W28" s="70"/>
      <c r="X28" s="76"/>
    </row>
    <row r="29" spans="2:24" ht="33" customHeight="1" x14ac:dyDescent="0.25">
      <c r="B29" s="228"/>
      <c r="C29" s="61" t="s">
        <v>290</v>
      </c>
      <c r="D29" s="93">
        <f t="shared" ref="D29:D37" si="6">D7-D18</f>
        <v>-225</v>
      </c>
      <c r="E29" s="144">
        <f t="shared" si="4"/>
        <v>-155</v>
      </c>
      <c r="F29" s="144">
        <f t="shared" si="5"/>
        <v>-155</v>
      </c>
      <c r="G29" s="104">
        <f t="shared" si="5"/>
        <v>145</v>
      </c>
      <c r="H29" s="104">
        <f t="shared" si="5"/>
        <v>45</v>
      </c>
      <c r="I29" s="104">
        <f t="shared" si="5"/>
        <v>-55</v>
      </c>
      <c r="J29" s="104">
        <f t="shared" si="5"/>
        <v>45</v>
      </c>
      <c r="K29" s="104">
        <f t="shared" si="5"/>
        <v>45</v>
      </c>
      <c r="L29" s="104">
        <f t="shared" si="5"/>
        <v>-155</v>
      </c>
      <c r="M29" s="104">
        <f t="shared" si="5"/>
        <v>-55</v>
      </c>
      <c r="N29" s="104">
        <f t="shared" si="5"/>
        <v>-155</v>
      </c>
      <c r="O29" s="104">
        <f t="shared" si="5"/>
        <v>-155</v>
      </c>
      <c r="P29" s="70"/>
      <c r="Q29" s="70"/>
      <c r="R29" s="70"/>
      <c r="S29" s="70"/>
      <c r="T29" s="70"/>
      <c r="U29" s="70"/>
      <c r="V29" s="70"/>
      <c r="W29" s="70"/>
      <c r="X29" s="76"/>
    </row>
    <row r="30" spans="2:24" ht="33.75" customHeight="1" x14ac:dyDescent="0.25">
      <c r="B30" s="228"/>
      <c r="C30" s="61" t="s">
        <v>260</v>
      </c>
      <c r="D30" s="93">
        <f t="shared" si="6"/>
        <v>745</v>
      </c>
      <c r="E30" s="144">
        <f t="shared" si="4"/>
        <v>745</v>
      </c>
      <c r="F30" s="144">
        <f t="shared" si="5"/>
        <v>745</v>
      </c>
      <c r="G30" s="104">
        <f t="shared" si="5"/>
        <v>745</v>
      </c>
      <c r="H30" s="104">
        <f t="shared" si="5"/>
        <v>445</v>
      </c>
      <c r="I30" s="104">
        <f t="shared" si="5"/>
        <v>45</v>
      </c>
      <c r="J30" s="104">
        <f t="shared" si="5"/>
        <v>445</v>
      </c>
      <c r="K30" s="104">
        <f t="shared" si="5"/>
        <v>745</v>
      </c>
      <c r="L30" s="104">
        <f t="shared" si="5"/>
        <v>745</v>
      </c>
      <c r="M30" s="104">
        <f t="shared" si="5"/>
        <v>445</v>
      </c>
      <c r="N30" s="104">
        <f t="shared" si="5"/>
        <v>-305</v>
      </c>
      <c r="O30" s="104">
        <f t="shared" si="5"/>
        <v>-305</v>
      </c>
      <c r="P30" s="70"/>
      <c r="Q30" s="70"/>
      <c r="R30" s="70"/>
      <c r="S30" s="70"/>
      <c r="T30" s="70"/>
      <c r="U30" s="70"/>
      <c r="V30" s="70"/>
      <c r="W30" s="70"/>
      <c r="X30" s="76"/>
    </row>
    <row r="31" spans="2:24" ht="29.25" customHeight="1" x14ac:dyDescent="0.25">
      <c r="B31" s="228"/>
      <c r="C31" s="61" t="s">
        <v>261</v>
      </c>
      <c r="D31" s="93">
        <f t="shared" si="6"/>
        <v>2733</v>
      </c>
      <c r="E31" s="144">
        <f t="shared" si="4"/>
        <v>1733</v>
      </c>
      <c r="F31" s="144">
        <f t="shared" si="5"/>
        <v>1733</v>
      </c>
      <c r="G31" s="104">
        <f t="shared" si="5"/>
        <v>2733</v>
      </c>
      <c r="H31" s="104">
        <f t="shared" si="5"/>
        <v>3733</v>
      </c>
      <c r="I31" s="104">
        <f t="shared" si="5"/>
        <v>4733</v>
      </c>
      <c r="J31" s="104">
        <f t="shared" si="5"/>
        <v>4733</v>
      </c>
      <c r="K31" s="104">
        <f t="shared" si="5"/>
        <v>4733</v>
      </c>
      <c r="L31" s="104">
        <f t="shared" si="5"/>
        <v>4733</v>
      </c>
      <c r="M31" s="104">
        <f t="shared" si="5"/>
        <v>3733</v>
      </c>
      <c r="N31" s="104">
        <f t="shared" si="5"/>
        <v>4733</v>
      </c>
      <c r="O31" s="104">
        <f t="shared" si="5"/>
        <v>4733</v>
      </c>
      <c r="P31" s="70"/>
      <c r="Q31" s="70"/>
      <c r="R31" s="70"/>
      <c r="S31" s="70"/>
      <c r="T31" s="70"/>
      <c r="U31" s="70"/>
      <c r="V31" s="70"/>
      <c r="W31" s="70"/>
      <c r="X31" s="76"/>
    </row>
    <row r="32" spans="2:24" ht="29.25" customHeight="1" x14ac:dyDescent="0.25">
      <c r="B32" s="228"/>
      <c r="C32" s="61" t="s">
        <v>291</v>
      </c>
      <c r="D32" s="93">
        <f t="shared" si="6"/>
        <v>-417</v>
      </c>
      <c r="E32" s="144">
        <f t="shared" si="4"/>
        <v>-417</v>
      </c>
      <c r="F32" s="144">
        <f t="shared" si="5"/>
        <v>-417</v>
      </c>
      <c r="G32" s="104">
        <f t="shared" si="5"/>
        <v>-417</v>
      </c>
      <c r="H32" s="104">
        <f t="shared" si="5"/>
        <v>-317</v>
      </c>
      <c r="I32" s="104">
        <f t="shared" si="5"/>
        <v>-267</v>
      </c>
      <c r="J32" s="104">
        <f t="shared" si="5"/>
        <v>-267</v>
      </c>
      <c r="K32" s="104">
        <f t="shared" si="5"/>
        <v>-267</v>
      </c>
      <c r="L32" s="104">
        <f t="shared" si="5"/>
        <v>-267</v>
      </c>
      <c r="M32" s="104">
        <f t="shared" si="5"/>
        <v>-267</v>
      </c>
      <c r="N32" s="104">
        <f t="shared" si="5"/>
        <v>-267</v>
      </c>
      <c r="O32" s="104">
        <f t="shared" si="5"/>
        <v>-267</v>
      </c>
      <c r="P32" s="70"/>
      <c r="Q32" s="70"/>
      <c r="R32" s="70"/>
      <c r="S32" s="70"/>
      <c r="T32" s="70"/>
      <c r="U32" s="70"/>
      <c r="V32" s="70"/>
      <c r="W32" s="70"/>
      <c r="X32" s="76"/>
    </row>
    <row r="33" spans="1:25" ht="26.25" customHeight="1" x14ac:dyDescent="0.25">
      <c r="B33" s="228"/>
      <c r="C33" s="61" t="s">
        <v>235</v>
      </c>
      <c r="D33" s="93">
        <f t="shared" si="6"/>
        <v>288</v>
      </c>
      <c r="E33" s="144">
        <f t="shared" si="4"/>
        <v>688</v>
      </c>
      <c r="F33" s="144">
        <f t="shared" si="5"/>
        <v>688</v>
      </c>
      <c r="G33" s="104">
        <f t="shared" si="5"/>
        <v>688</v>
      </c>
      <c r="H33" s="104">
        <f t="shared" si="5"/>
        <v>288</v>
      </c>
      <c r="I33" s="104">
        <f t="shared" si="5"/>
        <v>-1312</v>
      </c>
      <c r="J33" s="104">
        <f t="shared" si="5"/>
        <v>-1312</v>
      </c>
      <c r="K33" s="104">
        <f t="shared" si="5"/>
        <v>-1312</v>
      </c>
      <c r="L33" s="104">
        <f t="shared" si="5"/>
        <v>-112</v>
      </c>
      <c r="M33" s="104">
        <f t="shared" si="5"/>
        <v>-512</v>
      </c>
      <c r="N33" s="104">
        <f t="shared" si="5"/>
        <v>-1312</v>
      </c>
      <c r="O33" s="104">
        <f t="shared" si="5"/>
        <v>-112</v>
      </c>
      <c r="P33" s="70"/>
      <c r="Q33" s="70"/>
      <c r="R33" s="70"/>
      <c r="S33" s="70"/>
      <c r="T33" s="70"/>
      <c r="U33" s="70"/>
      <c r="V33" s="70"/>
      <c r="W33" s="70"/>
      <c r="X33" s="76"/>
    </row>
    <row r="34" spans="1:25" ht="27.75" customHeight="1" x14ac:dyDescent="0.25">
      <c r="B34" s="228"/>
      <c r="C34" s="61" t="s">
        <v>134</v>
      </c>
      <c r="D34" s="93">
        <f t="shared" si="6"/>
        <v>262</v>
      </c>
      <c r="E34" s="144">
        <f t="shared" si="4"/>
        <v>562</v>
      </c>
      <c r="F34" s="144">
        <f t="shared" si="5"/>
        <v>562</v>
      </c>
      <c r="G34" s="104">
        <f t="shared" si="5"/>
        <v>562</v>
      </c>
      <c r="H34" s="104">
        <f t="shared" si="5"/>
        <v>262</v>
      </c>
      <c r="I34" s="104">
        <f t="shared" si="5"/>
        <v>-38</v>
      </c>
      <c r="J34" s="104">
        <f t="shared" si="5"/>
        <v>-938</v>
      </c>
      <c r="K34" s="104">
        <f t="shared" si="5"/>
        <v>-938</v>
      </c>
      <c r="L34" s="104">
        <f t="shared" si="5"/>
        <v>-38</v>
      </c>
      <c r="M34" s="104">
        <f t="shared" si="5"/>
        <v>-938</v>
      </c>
      <c r="N34" s="104">
        <f t="shared" si="5"/>
        <v>-938</v>
      </c>
      <c r="O34" s="104">
        <f t="shared" si="5"/>
        <v>-38</v>
      </c>
      <c r="P34" s="70"/>
      <c r="Q34" s="70"/>
      <c r="R34" s="70"/>
      <c r="S34" s="70"/>
      <c r="T34" s="70"/>
      <c r="U34" s="70"/>
      <c r="V34" s="70"/>
      <c r="W34" s="70"/>
      <c r="X34" s="76"/>
    </row>
    <row r="35" spans="1:25" ht="25.5" customHeight="1" x14ac:dyDescent="0.25">
      <c r="B35" s="228"/>
      <c r="C35" s="77" t="s">
        <v>234</v>
      </c>
      <c r="D35" s="93">
        <f t="shared" si="6"/>
        <v>2037</v>
      </c>
      <c r="E35" s="144">
        <f t="shared" si="4"/>
        <v>2037</v>
      </c>
      <c r="F35" s="144">
        <f t="shared" si="5"/>
        <v>2037</v>
      </c>
      <c r="G35" s="104">
        <f t="shared" si="5"/>
        <v>2037</v>
      </c>
      <c r="H35" s="104">
        <f t="shared" si="5"/>
        <v>1587</v>
      </c>
      <c r="I35" s="104">
        <f t="shared" si="5"/>
        <v>1587</v>
      </c>
      <c r="J35" s="104">
        <f t="shared" si="5"/>
        <v>1587</v>
      </c>
      <c r="K35" s="104">
        <f t="shared" si="5"/>
        <v>2037</v>
      </c>
      <c r="L35" s="104">
        <f t="shared" si="5"/>
        <v>2037</v>
      </c>
      <c r="M35" s="104">
        <f t="shared" si="5"/>
        <v>1587</v>
      </c>
      <c r="N35" s="104">
        <f t="shared" si="5"/>
        <v>2037</v>
      </c>
      <c r="O35" s="104">
        <f t="shared" si="5"/>
        <v>2037</v>
      </c>
      <c r="P35" s="70"/>
      <c r="Q35" s="70"/>
      <c r="R35" s="70"/>
      <c r="S35" s="70"/>
      <c r="T35" s="70"/>
      <c r="U35" s="70"/>
      <c r="V35" s="70"/>
      <c r="W35" s="70"/>
      <c r="X35" s="76"/>
    </row>
    <row r="36" spans="1:25" ht="21.75" customHeight="1" x14ac:dyDescent="0.25">
      <c r="B36" s="228"/>
      <c r="C36" s="77" t="s">
        <v>264</v>
      </c>
      <c r="D36" s="93">
        <f t="shared" si="6"/>
        <v>168</v>
      </c>
      <c r="E36" s="144">
        <f t="shared" si="4"/>
        <v>-282</v>
      </c>
      <c r="F36" s="144">
        <f t="shared" si="5"/>
        <v>-282</v>
      </c>
      <c r="G36" s="104">
        <f t="shared" si="5"/>
        <v>-282</v>
      </c>
      <c r="H36" s="104">
        <f t="shared" si="5"/>
        <v>168</v>
      </c>
      <c r="I36" s="104">
        <f t="shared" si="5"/>
        <v>468</v>
      </c>
      <c r="J36" s="104">
        <f t="shared" si="5"/>
        <v>468</v>
      </c>
      <c r="K36" s="104">
        <f t="shared" si="5"/>
        <v>-132</v>
      </c>
      <c r="L36" s="104">
        <f t="shared" si="5"/>
        <v>-132</v>
      </c>
      <c r="M36" s="104">
        <f t="shared" si="5"/>
        <v>18</v>
      </c>
      <c r="N36" s="104">
        <f t="shared" si="5"/>
        <v>468</v>
      </c>
      <c r="O36" s="104">
        <f t="shared" si="5"/>
        <v>468</v>
      </c>
      <c r="P36" s="70"/>
      <c r="Q36" s="70"/>
      <c r="R36" s="70"/>
      <c r="S36" s="70"/>
      <c r="T36" s="70"/>
      <c r="U36" s="70"/>
      <c r="V36" s="70"/>
      <c r="W36" s="70"/>
      <c r="X36" s="76"/>
    </row>
    <row r="37" spans="1:25" ht="23.25" customHeight="1" x14ac:dyDescent="0.25">
      <c r="B37" s="229"/>
      <c r="C37" s="134" t="s">
        <v>8</v>
      </c>
      <c r="D37" s="93">
        <f t="shared" si="6"/>
        <v>5419</v>
      </c>
      <c r="E37" s="144">
        <f>E15-E26</f>
        <v>4739</v>
      </c>
      <c r="F37" s="144">
        <f t="shared" si="5"/>
        <v>4739</v>
      </c>
      <c r="G37" s="104">
        <f t="shared" si="5"/>
        <v>6159</v>
      </c>
      <c r="H37" s="104">
        <f t="shared" si="5"/>
        <v>5979</v>
      </c>
      <c r="I37" s="104">
        <f t="shared" si="5"/>
        <v>4629</v>
      </c>
      <c r="J37" s="104">
        <f t="shared" si="5"/>
        <v>4529</v>
      </c>
      <c r="K37" s="104">
        <f t="shared" si="5"/>
        <v>4979</v>
      </c>
      <c r="L37" s="104">
        <f t="shared" si="5"/>
        <v>6879</v>
      </c>
      <c r="M37" s="104">
        <f t="shared" si="5"/>
        <v>3659</v>
      </c>
      <c r="N37" s="104">
        <f t="shared" si="5"/>
        <v>3429</v>
      </c>
      <c r="O37" s="104">
        <f t="shared" si="5"/>
        <v>5529</v>
      </c>
      <c r="P37" s="70"/>
      <c r="Q37" s="70"/>
      <c r="R37" s="70"/>
      <c r="S37" s="70"/>
      <c r="T37" s="70"/>
      <c r="U37" s="70"/>
      <c r="V37" s="70"/>
      <c r="W37" s="70"/>
      <c r="X37" s="76"/>
    </row>
    <row r="38" spans="1:25" ht="81.75" customHeight="1" x14ac:dyDescent="0.25">
      <c r="B38" s="129" t="s">
        <v>307</v>
      </c>
      <c r="C38" s="129"/>
      <c r="D38" s="93">
        <f>SUM(C38+D37)</f>
        <v>5419</v>
      </c>
      <c r="E38" s="93">
        <f t="shared" ref="E38:O38" si="7">SUM(D38+E37)</f>
        <v>10158</v>
      </c>
      <c r="F38" s="93">
        <f t="shared" si="7"/>
        <v>14897</v>
      </c>
      <c r="G38" s="93">
        <f t="shared" si="7"/>
        <v>21056</v>
      </c>
      <c r="H38" s="93">
        <f t="shared" si="7"/>
        <v>27035</v>
      </c>
      <c r="I38" s="93">
        <f t="shared" si="7"/>
        <v>31664</v>
      </c>
      <c r="J38" s="93">
        <f t="shared" si="7"/>
        <v>36193</v>
      </c>
      <c r="K38" s="93">
        <f t="shared" si="7"/>
        <v>41172</v>
      </c>
      <c r="L38" s="93">
        <f t="shared" si="7"/>
        <v>48051</v>
      </c>
      <c r="M38" s="93">
        <f t="shared" si="7"/>
        <v>51710</v>
      </c>
      <c r="N38" s="93">
        <f t="shared" si="7"/>
        <v>55139</v>
      </c>
      <c r="O38" s="93">
        <f t="shared" si="7"/>
        <v>60668</v>
      </c>
      <c r="P38" s="71"/>
      <c r="Q38" s="71"/>
      <c r="R38" s="71"/>
      <c r="S38" s="71"/>
      <c r="T38" s="71"/>
      <c r="U38" s="71"/>
      <c r="V38" s="71"/>
      <c r="W38" s="71"/>
      <c r="X38" s="76"/>
    </row>
    <row r="39" spans="1:25" ht="60" customHeight="1" x14ac:dyDescent="0.25">
      <c r="B39" s="129"/>
      <c r="C39" s="129"/>
      <c r="D39" s="93"/>
      <c r="E39" s="93"/>
      <c r="F39" s="93"/>
      <c r="G39" s="93"/>
      <c r="H39" s="93"/>
      <c r="I39" s="93"/>
      <c r="J39" s="135"/>
      <c r="K39" s="131"/>
      <c r="L39" s="132"/>
      <c r="M39" s="132"/>
      <c r="N39" s="132"/>
      <c r="O39" s="132"/>
      <c r="P39" s="136"/>
      <c r="Q39" s="136"/>
      <c r="R39" s="136"/>
      <c r="S39" s="136"/>
      <c r="T39" s="136"/>
      <c r="U39" s="136"/>
      <c r="V39" s="136"/>
      <c r="W39" s="136"/>
      <c r="X39" s="76"/>
    </row>
    <row r="40" spans="1:25" ht="50.1" customHeight="1" x14ac:dyDescent="0.25">
      <c r="B40" s="82"/>
      <c r="C40" s="82"/>
      <c r="P40" s="71"/>
      <c r="Q40" s="71"/>
      <c r="R40" s="71"/>
      <c r="S40" s="71"/>
      <c r="T40" s="71"/>
      <c r="U40" s="71"/>
      <c r="V40" s="71"/>
      <c r="W40" s="71"/>
      <c r="X40" s="76"/>
    </row>
    <row r="41" spans="1:25" s="130" customFormat="1" ht="48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137"/>
      <c r="Q41" s="137"/>
      <c r="R41" s="137"/>
      <c r="S41" s="137"/>
      <c r="T41" s="137"/>
      <c r="U41" s="137"/>
      <c r="V41" s="137"/>
      <c r="W41" s="137"/>
      <c r="X41" s="138"/>
    </row>
    <row r="42" spans="1:25" ht="41.25" customHeight="1" x14ac:dyDescent="0.25">
      <c r="P42" s="70"/>
      <c r="Q42" s="70"/>
      <c r="R42" s="70"/>
      <c r="S42" s="70"/>
      <c r="T42" s="70"/>
      <c r="U42" s="70"/>
      <c r="V42" s="70"/>
      <c r="W42" s="70"/>
      <c r="X42" s="76"/>
    </row>
    <row r="43" spans="1:25" ht="37.5" customHeight="1" x14ac:dyDescent="0.25">
      <c r="P43" s="70"/>
      <c r="Q43" s="70"/>
      <c r="R43" s="70"/>
      <c r="S43" s="70"/>
      <c r="T43" s="70"/>
      <c r="U43" s="70"/>
      <c r="V43" s="70"/>
      <c r="W43" s="70"/>
      <c r="X43" s="76"/>
    </row>
    <row r="44" spans="1:25" ht="54.95" customHeight="1" x14ac:dyDescent="0.25">
      <c r="P44" s="70"/>
      <c r="Q44" s="70"/>
      <c r="R44" s="70"/>
      <c r="S44" s="70"/>
      <c r="T44" s="70"/>
      <c r="U44" s="70"/>
      <c r="V44" s="70"/>
      <c r="W44" s="70"/>
      <c r="X44" s="76"/>
    </row>
    <row r="45" spans="1:25" ht="50.1" customHeight="1" x14ac:dyDescent="0.25">
      <c r="P45" s="70"/>
      <c r="Q45" s="70"/>
      <c r="R45" s="70"/>
      <c r="S45" s="70"/>
      <c r="T45" s="70"/>
      <c r="U45" s="70"/>
      <c r="V45" s="70"/>
      <c r="W45" s="70"/>
      <c r="X45" s="76"/>
    </row>
    <row r="46" spans="1:25" ht="50.1" customHeight="1" x14ac:dyDescent="0.25">
      <c r="P46" s="139"/>
      <c r="Q46" s="139"/>
      <c r="R46" s="139"/>
      <c r="S46" s="139"/>
      <c r="T46" s="139"/>
      <c r="U46" s="139"/>
      <c r="V46" s="139"/>
      <c r="W46" s="139"/>
      <c r="X46" s="76"/>
    </row>
    <row r="47" spans="1:25" ht="37.5" customHeight="1" x14ac:dyDescent="0.25">
      <c r="P47" s="70"/>
      <c r="Q47" s="70"/>
      <c r="R47" s="70"/>
      <c r="S47" s="70"/>
      <c r="T47" s="70"/>
      <c r="U47" s="70"/>
      <c r="V47" s="70"/>
      <c r="W47" s="70"/>
      <c r="X47" s="76"/>
    </row>
    <row r="48" spans="1:25" ht="90.75" customHeight="1" x14ac:dyDescent="0.25">
      <c r="P48" s="76"/>
      <c r="Q48" s="76"/>
      <c r="R48" s="76"/>
      <c r="S48" s="76"/>
      <c r="T48" s="76"/>
      <c r="U48" s="76"/>
      <c r="V48" s="76"/>
      <c r="W48" s="76"/>
      <c r="X48" s="71"/>
      <c r="Y48" s="93"/>
    </row>
    <row r="49" spans="1:24" ht="69.75" customHeight="1" x14ac:dyDescent="0.25">
      <c r="P49" s="76"/>
      <c r="Q49" s="76"/>
      <c r="R49" s="76"/>
      <c r="S49" s="76"/>
      <c r="T49" s="76"/>
      <c r="U49" s="76"/>
      <c r="V49" s="76"/>
      <c r="W49" s="76"/>
      <c r="X49" s="140"/>
    </row>
    <row r="50" spans="1:24" ht="57.75" customHeight="1" x14ac:dyDescent="0.25">
      <c r="P50" s="76"/>
      <c r="Q50" s="76"/>
      <c r="R50" s="76"/>
      <c r="S50" s="76"/>
      <c r="T50" s="76"/>
      <c r="U50" s="76"/>
      <c r="V50" s="76"/>
      <c r="W50" s="76"/>
      <c r="X50" s="76"/>
    </row>
    <row r="51" spans="1:24" ht="57.75" customHeight="1" x14ac:dyDescent="0.25">
      <c r="P51" s="91"/>
      <c r="Q51" s="91"/>
      <c r="R51" s="91"/>
      <c r="S51" s="91"/>
      <c r="T51" s="91"/>
      <c r="U51" s="91"/>
      <c r="V51" s="91"/>
      <c r="W51" s="91"/>
      <c r="X51" s="76"/>
    </row>
    <row r="52" spans="1:24" ht="50.1" customHeight="1" x14ac:dyDescent="0.25">
      <c r="P52" s="76"/>
      <c r="Q52" s="76"/>
      <c r="R52" s="76"/>
      <c r="S52" s="76"/>
      <c r="T52" s="71"/>
      <c r="U52" s="71"/>
      <c r="V52" s="71"/>
      <c r="W52" s="71"/>
      <c r="X52" s="76"/>
    </row>
    <row r="53" spans="1:24" ht="30.75" customHeight="1" x14ac:dyDescent="0.25">
      <c r="P53" s="70"/>
      <c r="Q53" s="70"/>
      <c r="R53" s="70"/>
      <c r="S53" s="70"/>
      <c r="T53" s="70"/>
      <c r="U53" s="70"/>
      <c r="V53" s="70"/>
      <c r="W53" s="70"/>
      <c r="X53" s="76"/>
    </row>
    <row r="54" spans="1:24" ht="30.75" customHeight="1" x14ac:dyDescent="0.25">
      <c r="P54" s="70"/>
      <c r="Q54" s="70"/>
      <c r="R54" s="70"/>
      <c r="S54" s="70"/>
      <c r="T54" s="70"/>
      <c r="U54" s="70"/>
      <c r="V54" s="70"/>
      <c r="W54" s="70"/>
      <c r="X54" s="76"/>
    </row>
    <row r="55" spans="1:24" ht="50.1" customHeight="1" x14ac:dyDescent="0.25">
      <c r="P55" s="71"/>
      <c r="Q55" s="71"/>
      <c r="R55" s="71"/>
      <c r="S55" s="71"/>
      <c r="T55" s="70"/>
      <c r="U55" s="70"/>
      <c r="V55" s="70"/>
      <c r="W55" s="70"/>
      <c r="X55" s="76"/>
    </row>
    <row r="56" spans="1:24" s="130" customFormat="1" ht="30" customHeigh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137"/>
      <c r="Q56" s="137"/>
      <c r="R56" s="137"/>
      <c r="S56" s="137"/>
      <c r="T56" s="137"/>
      <c r="U56" s="137"/>
      <c r="V56" s="137"/>
      <c r="W56" s="137"/>
      <c r="X56" s="138"/>
    </row>
    <row r="57" spans="1:24" ht="29.25" customHeight="1" x14ac:dyDescent="0.25">
      <c r="P57" s="70"/>
      <c r="Q57" s="70"/>
      <c r="R57" s="70"/>
      <c r="S57" s="70"/>
      <c r="T57" s="70"/>
      <c r="U57" s="70"/>
      <c r="V57" s="70"/>
      <c r="W57" s="70"/>
      <c r="X57" s="76"/>
    </row>
    <row r="58" spans="1:24" ht="27.75" customHeight="1" x14ac:dyDescent="0.25">
      <c r="P58" s="70"/>
      <c r="Q58" s="70"/>
      <c r="R58" s="70"/>
      <c r="S58" s="70"/>
      <c r="T58" s="70"/>
      <c r="U58" s="70"/>
      <c r="V58" s="70"/>
      <c r="W58" s="70"/>
      <c r="X58" s="76"/>
    </row>
    <row r="59" spans="1:24" ht="50.1" customHeight="1" x14ac:dyDescent="0.25">
      <c r="P59" s="70"/>
      <c r="Q59" s="70"/>
      <c r="R59" s="70"/>
      <c r="S59" s="70"/>
      <c r="T59" s="70"/>
      <c r="U59" s="70"/>
      <c r="V59" s="70"/>
      <c r="W59" s="70"/>
      <c r="X59" s="76"/>
    </row>
    <row r="60" spans="1:24" ht="50.1" customHeight="1" x14ac:dyDescent="0.25">
      <c r="P60" s="70"/>
      <c r="Q60" s="70"/>
      <c r="R60" s="70"/>
      <c r="S60" s="70"/>
      <c r="T60" s="70"/>
      <c r="U60" s="70"/>
      <c r="V60" s="70"/>
      <c r="W60" s="70"/>
      <c r="X60" s="76"/>
    </row>
    <row r="61" spans="1:24" ht="80.25" customHeight="1" x14ac:dyDescent="0.25">
      <c r="P61" s="71"/>
      <c r="Q61" s="71"/>
      <c r="R61" s="71"/>
      <c r="S61" s="71"/>
      <c r="T61" s="71"/>
      <c r="U61" s="71"/>
      <c r="V61" s="71"/>
      <c r="W61" s="71"/>
      <c r="X61" s="76"/>
    </row>
    <row r="62" spans="1:24" ht="105.75" customHeight="1" x14ac:dyDescent="0.25">
      <c r="P62" s="71"/>
      <c r="Q62" s="71"/>
      <c r="R62" s="71"/>
      <c r="S62" s="71"/>
      <c r="T62" s="71"/>
      <c r="U62" s="71"/>
      <c r="V62" s="71"/>
      <c r="W62" s="71"/>
      <c r="X62" s="76"/>
    </row>
    <row r="63" spans="1:24" ht="89.25" customHeight="1" x14ac:dyDescent="0.25">
      <c r="P63" s="136"/>
      <c r="Q63" s="136"/>
      <c r="R63" s="136"/>
      <c r="S63" s="136"/>
      <c r="T63" s="71"/>
      <c r="U63" s="71"/>
      <c r="V63" s="71"/>
      <c r="W63" s="71"/>
      <c r="X63" s="76"/>
    </row>
    <row r="64" spans="1:24" ht="9.9499999999999993" customHeight="1" x14ac:dyDescent="0.25">
      <c r="P64" s="76"/>
      <c r="Q64" s="76"/>
      <c r="R64" s="76"/>
      <c r="S64" s="76"/>
      <c r="T64" s="76"/>
      <c r="U64" s="76"/>
      <c r="V64" s="76"/>
      <c r="W64" s="76"/>
      <c r="X64" s="76"/>
    </row>
    <row r="65" spans="1:24" ht="81" customHeight="1" x14ac:dyDescent="0.25">
      <c r="P65" s="91"/>
      <c r="Q65" s="91"/>
      <c r="R65" s="91"/>
      <c r="S65" s="91"/>
      <c r="T65" s="91"/>
      <c r="U65" s="91"/>
      <c r="V65" s="91"/>
      <c r="W65" s="91"/>
      <c r="X65" s="76"/>
    </row>
    <row r="66" spans="1:24" ht="50.1" customHeight="1" x14ac:dyDescent="0.25">
      <c r="P66" s="71"/>
      <c r="Q66" s="71"/>
      <c r="R66" s="71"/>
      <c r="S66" s="71"/>
      <c r="T66" s="71"/>
      <c r="U66" s="71"/>
      <c r="V66" s="71"/>
      <c r="W66" s="71"/>
      <c r="X66" s="76"/>
    </row>
    <row r="67" spans="1:24" ht="30.75" customHeight="1" x14ac:dyDescent="0.25">
      <c r="P67" s="70"/>
      <c r="Q67" s="70"/>
      <c r="R67" s="70"/>
      <c r="S67" s="70"/>
      <c r="T67" s="70"/>
      <c r="U67" s="70"/>
      <c r="V67" s="70"/>
      <c r="W67" s="70"/>
      <c r="X67" s="76"/>
    </row>
    <row r="68" spans="1:24" ht="30.75" customHeight="1" x14ac:dyDescent="0.25">
      <c r="P68" s="70"/>
      <c r="Q68" s="70"/>
      <c r="R68" s="70"/>
      <c r="S68" s="70"/>
      <c r="T68" s="70"/>
      <c r="U68" s="70"/>
      <c r="V68" s="70"/>
      <c r="W68" s="70"/>
      <c r="X68" s="76"/>
    </row>
    <row r="69" spans="1:24" ht="50.1" customHeight="1" x14ac:dyDescent="0.25">
      <c r="P69" s="70"/>
      <c r="Q69" s="70"/>
      <c r="R69" s="70"/>
      <c r="S69" s="70"/>
      <c r="T69" s="70"/>
      <c r="U69" s="70"/>
      <c r="V69" s="70"/>
      <c r="W69" s="70"/>
      <c r="X69" s="76"/>
    </row>
    <row r="70" spans="1:24" s="130" customFormat="1" ht="30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137"/>
      <c r="Q70" s="137"/>
      <c r="R70" s="137"/>
      <c r="S70" s="137"/>
      <c r="T70" s="137"/>
      <c r="U70" s="137"/>
      <c r="V70" s="137"/>
      <c r="W70" s="137"/>
      <c r="X70" s="138"/>
    </row>
    <row r="71" spans="1:24" ht="54" customHeight="1" x14ac:dyDescent="0.25">
      <c r="P71" s="70"/>
      <c r="Q71" s="70"/>
      <c r="R71" s="70"/>
      <c r="S71" s="70"/>
      <c r="T71" s="70"/>
      <c r="U71" s="70"/>
      <c r="V71" s="70"/>
      <c r="W71" s="70"/>
      <c r="X71" s="76"/>
    </row>
    <row r="72" spans="1:24" ht="64.5" customHeight="1" x14ac:dyDescent="0.25">
      <c r="P72" s="70"/>
      <c r="Q72" s="70"/>
      <c r="R72" s="70"/>
      <c r="S72" s="70"/>
      <c r="T72" s="70"/>
      <c r="U72" s="70"/>
      <c r="V72" s="70"/>
      <c r="W72" s="70"/>
      <c r="X72" s="76"/>
    </row>
    <row r="73" spans="1:24" ht="54.95" customHeight="1" x14ac:dyDescent="0.25">
      <c r="P73" s="71"/>
      <c r="Q73" s="71"/>
      <c r="R73" s="71"/>
      <c r="S73" s="71"/>
      <c r="T73" s="71"/>
      <c r="U73" s="71"/>
      <c r="V73" s="71"/>
      <c r="W73" s="71"/>
      <c r="X73" s="76"/>
    </row>
    <row r="74" spans="1:24" ht="50.1" customHeight="1" x14ac:dyDescent="0.25">
      <c r="P74" s="70"/>
      <c r="Q74" s="70"/>
      <c r="R74" s="70"/>
      <c r="S74" s="70"/>
      <c r="T74" s="70"/>
      <c r="U74" s="70"/>
      <c r="V74" s="70"/>
      <c r="W74" s="70"/>
      <c r="X74" s="76"/>
    </row>
    <row r="75" spans="1:24" ht="50.1" customHeight="1" x14ac:dyDescent="0.25">
      <c r="P75" s="70"/>
      <c r="Q75" s="70"/>
      <c r="R75" s="70"/>
      <c r="S75" s="70"/>
      <c r="T75" s="70"/>
      <c r="U75" s="70"/>
      <c r="V75" s="70"/>
      <c r="W75" s="70"/>
      <c r="X75" s="76"/>
    </row>
    <row r="76" spans="1:24" ht="67.5" customHeight="1" x14ac:dyDescent="0.25">
      <c r="P76" s="70"/>
      <c r="Q76" s="70"/>
      <c r="R76" s="70"/>
      <c r="S76" s="70"/>
      <c r="T76" s="70"/>
      <c r="U76" s="70"/>
      <c r="V76" s="70"/>
      <c r="W76" s="70"/>
      <c r="X76" s="76"/>
    </row>
    <row r="77" spans="1:24" ht="90.75" customHeight="1" x14ac:dyDescent="0.25">
      <c r="P77" s="71"/>
      <c r="Q77" s="71"/>
      <c r="R77" s="71"/>
      <c r="S77" s="71"/>
      <c r="T77" s="71"/>
      <c r="U77" s="71"/>
      <c r="V77" s="71"/>
      <c r="W77" s="71"/>
      <c r="X77" s="76"/>
    </row>
    <row r="78" spans="1:24" ht="89.25" customHeight="1" x14ac:dyDescent="0.25">
      <c r="P78" s="71"/>
      <c r="Q78" s="71"/>
      <c r="R78" s="71"/>
      <c r="S78" s="71"/>
      <c r="T78" s="71"/>
      <c r="U78" s="71"/>
      <c r="V78" s="71"/>
      <c r="W78" s="71"/>
      <c r="X78" s="76"/>
    </row>
    <row r="79" spans="1:24" x14ac:dyDescent="0.25">
      <c r="P79" s="76"/>
      <c r="Q79" s="76"/>
      <c r="R79" s="76"/>
      <c r="S79" s="76"/>
      <c r="T79" s="76"/>
      <c r="U79" s="76"/>
      <c r="V79" s="76"/>
      <c r="W79" s="76"/>
      <c r="X79" s="76"/>
    </row>
    <row r="80" spans="1:24" x14ac:dyDescent="0.25">
      <c r="P80" s="76"/>
      <c r="Q80" s="76"/>
      <c r="R80" s="76"/>
      <c r="S80" s="76"/>
      <c r="T80" s="76"/>
      <c r="U80" s="76"/>
      <c r="V80" s="76"/>
      <c r="W80" s="76"/>
      <c r="X80" s="76"/>
    </row>
    <row r="81" spans="16:24" x14ac:dyDescent="0.25">
      <c r="P81" s="76"/>
      <c r="Q81" s="76"/>
      <c r="R81" s="76"/>
      <c r="S81" s="76"/>
      <c r="T81" s="76"/>
      <c r="U81" s="76"/>
      <c r="V81" s="76"/>
      <c r="W81" s="76"/>
      <c r="X81" s="76"/>
    </row>
    <row r="82" spans="16:24" x14ac:dyDescent="0.25">
      <c r="P82" s="76"/>
      <c r="Q82" s="76"/>
      <c r="R82" s="76"/>
      <c r="S82" s="76"/>
      <c r="T82" s="76"/>
      <c r="U82" s="76"/>
      <c r="V82" s="76"/>
      <c r="W82" s="76"/>
      <c r="X82" s="76"/>
    </row>
    <row r="83" spans="16:24" x14ac:dyDescent="0.25">
      <c r="P83" s="76"/>
      <c r="Q83" s="76"/>
      <c r="R83" s="76"/>
      <c r="S83" s="76"/>
      <c r="T83" s="76"/>
      <c r="U83" s="76"/>
      <c r="V83" s="76"/>
      <c r="W83" s="76"/>
      <c r="X83" s="76"/>
    </row>
    <row r="84" spans="16:24" x14ac:dyDescent="0.25">
      <c r="P84" s="76"/>
      <c r="Q84" s="76"/>
      <c r="R84" s="76"/>
      <c r="S84" s="76"/>
      <c r="T84" s="76"/>
      <c r="U84" s="76"/>
      <c r="V84" s="76"/>
      <c r="W84" s="76"/>
      <c r="X84" s="76"/>
    </row>
    <row r="85" spans="16:24" x14ac:dyDescent="0.25">
      <c r="P85" s="76"/>
      <c r="Q85" s="76"/>
      <c r="R85" s="76"/>
      <c r="S85" s="76"/>
      <c r="T85" s="76"/>
      <c r="U85" s="76"/>
      <c r="V85" s="76"/>
      <c r="W85" s="76"/>
      <c r="X85" s="76"/>
    </row>
    <row r="86" spans="16:24" x14ac:dyDescent="0.25">
      <c r="P86" s="76"/>
      <c r="Q86" s="76"/>
      <c r="R86" s="76"/>
      <c r="S86" s="76"/>
      <c r="T86" s="76"/>
      <c r="U86" s="76"/>
      <c r="V86" s="76"/>
      <c r="W86" s="76"/>
      <c r="X86" s="76"/>
    </row>
    <row r="87" spans="16:24" x14ac:dyDescent="0.25">
      <c r="P87" s="76"/>
      <c r="Q87" s="76"/>
      <c r="R87" s="76"/>
      <c r="S87" s="76"/>
      <c r="T87" s="76"/>
      <c r="U87" s="76"/>
      <c r="V87" s="76"/>
      <c r="W87" s="76"/>
      <c r="X87" s="76"/>
    </row>
    <row r="88" spans="16:24" x14ac:dyDescent="0.25">
      <c r="P88" s="76"/>
      <c r="Q88" s="76"/>
      <c r="R88" s="76"/>
      <c r="S88" s="76"/>
      <c r="T88" s="76"/>
      <c r="U88" s="76"/>
      <c r="V88" s="76"/>
      <c r="W88" s="76"/>
      <c r="X88" s="76"/>
    </row>
    <row r="89" spans="16:24" x14ac:dyDescent="0.25">
      <c r="P89" s="76"/>
      <c r="Q89" s="76"/>
      <c r="R89" s="76"/>
      <c r="S89" s="76"/>
      <c r="T89" s="76"/>
      <c r="U89" s="76"/>
      <c r="V89" s="76"/>
      <c r="W89" s="76"/>
      <c r="X89" s="76"/>
    </row>
    <row r="90" spans="16:24" x14ac:dyDescent="0.25">
      <c r="P90" s="76"/>
      <c r="Q90" s="76"/>
      <c r="R90" s="76"/>
      <c r="S90" s="76"/>
      <c r="T90" s="76"/>
      <c r="U90" s="76"/>
      <c r="V90" s="76"/>
      <c r="W90" s="76"/>
      <c r="X90" s="76"/>
    </row>
    <row r="91" spans="16:24" x14ac:dyDescent="0.25">
      <c r="P91" s="76"/>
      <c r="Q91" s="76"/>
      <c r="R91" s="76"/>
      <c r="S91" s="76"/>
      <c r="T91" s="76"/>
      <c r="U91" s="76"/>
      <c r="V91" s="76"/>
      <c r="W91" s="76"/>
      <c r="X91" s="76"/>
    </row>
    <row r="92" spans="16:24" x14ac:dyDescent="0.25">
      <c r="P92" s="76"/>
      <c r="Q92" s="76"/>
      <c r="R92" s="76"/>
      <c r="S92" s="76"/>
      <c r="T92" s="76"/>
      <c r="U92" s="76"/>
      <c r="V92" s="76"/>
      <c r="W92" s="76"/>
      <c r="X92" s="76"/>
    </row>
    <row r="93" spans="16:24" x14ac:dyDescent="0.25">
      <c r="P93" s="76"/>
      <c r="Q93" s="76"/>
      <c r="R93" s="76"/>
      <c r="S93" s="76"/>
      <c r="T93" s="76"/>
      <c r="U93" s="76"/>
      <c r="V93" s="76"/>
      <c r="W93" s="76"/>
      <c r="X93" s="76"/>
    </row>
    <row r="94" spans="16:24" x14ac:dyDescent="0.25">
      <c r="P94" s="76"/>
      <c r="Q94" s="76"/>
      <c r="R94" s="76"/>
      <c r="S94" s="76"/>
      <c r="T94" s="76"/>
      <c r="U94" s="76"/>
      <c r="V94" s="76"/>
      <c r="W94" s="76"/>
      <c r="X94" s="76"/>
    </row>
    <row r="95" spans="16:24" x14ac:dyDescent="0.25">
      <c r="P95" s="76"/>
      <c r="Q95" s="76"/>
      <c r="R95" s="76"/>
      <c r="S95" s="76"/>
      <c r="T95" s="76"/>
      <c r="U95" s="76"/>
      <c r="V95" s="76"/>
      <c r="W95" s="76"/>
      <c r="X95" s="76"/>
    </row>
    <row r="96" spans="16:24" x14ac:dyDescent="0.25">
      <c r="P96" s="76"/>
      <c r="Q96" s="76"/>
      <c r="R96" s="76"/>
      <c r="S96" s="76"/>
      <c r="T96" s="76"/>
      <c r="U96" s="76"/>
      <c r="V96" s="76"/>
      <c r="W96" s="76"/>
      <c r="X96" s="76"/>
    </row>
    <row r="97" spans="16:24" x14ac:dyDescent="0.25">
      <c r="P97" s="76"/>
      <c r="Q97" s="76"/>
      <c r="R97" s="76"/>
      <c r="S97" s="76"/>
      <c r="T97" s="76"/>
      <c r="U97" s="76"/>
      <c r="V97" s="76"/>
      <c r="W97" s="76"/>
      <c r="X97" s="76"/>
    </row>
    <row r="98" spans="16:24" x14ac:dyDescent="0.25">
      <c r="P98" s="76"/>
      <c r="Q98" s="76"/>
      <c r="R98" s="76"/>
      <c r="S98" s="76"/>
      <c r="T98" s="76"/>
      <c r="U98" s="76"/>
      <c r="V98" s="76"/>
      <c r="W98" s="76"/>
      <c r="X98" s="76"/>
    </row>
    <row r="99" spans="16:24" x14ac:dyDescent="0.25">
      <c r="P99" s="76"/>
      <c r="Q99" s="76"/>
      <c r="R99" s="76"/>
      <c r="S99" s="76"/>
      <c r="T99" s="76"/>
      <c r="U99" s="76"/>
      <c r="V99" s="76"/>
      <c r="W99" s="76"/>
      <c r="X99" s="76"/>
    </row>
    <row r="100" spans="16:24" x14ac:dyDescent="0.25"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16:24" x14ac:dyDescent="0.25">
      <c r="P101" s="76"/>
      <c r="Q101" s="76"/>
      <c r="R101" s="76"/>
      <c r="S101" s="76"/>
      <c r="T101" s="76"/>
      <c r="U101" s="76"/>
      <c r="V101" s="76"/>
      <c r="W101" s="76"/>
      <c r="X101" s="76"/>
    </row>
    <row r="102" spans="16:24" x14ac:dyDescent="0.25"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16:24" x14ac:dyDescent="0.25">
      <c r="P103" s="76"/>
      <c r="Q103" s="76"/>
      <c r="R103" s="76"/>
      <c r="S103" s="76"/>
      <c r="T103" s="76"/>
      <c r="U103" s="76"/>
      <c r="V103" s="76"/>
      <c r="W103" s="76"/>
      <c r="X103" s="76"/>
    </row>
    <row r="104" spans="16:24" x14ac:dyDescent="0.25"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16:24" x14ac:dyDescent="0.25">
      <c r="P105" s="76"/>
      <c r="Q105" s="76"/>
      <c r="R105" s="76"/>
      <c r="S105" s="76"/>
      <c r="T105" s="76"/>
      <c r="U105" s="76"/>
      <c r="V105" s="76"/>
      <c r="W105" s="76"/>
      <c r="X105" s="76"/>
    </row>
    <row r="106" spans="16:24" x14ac:dyDescent="0.25"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16:24" x14ac:dyDescent="0.25">
      <c r="P107" s="76"/>
      <c r="Q107" s="76"/>
      <c r="R107" s="76"/>
      <c r="S107" s="76"/>
      <c r="T107" s="76"/>
      <c r="U107" s="76"/>
      <c r="V107" s="76"/>
      <c r="W107" s="76"/>
      <c r="X107" s="76"/>
    </row>
    <row r="108" spans="16:24" x14ac:dyDescent="0.25"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16:24" x14ac:dyDescent="0.25">
      <c r="P109" s="76"/>
      <c r="Q109" s="76"/>
      <c r="R109" s="76"/>
      <c r="S109" s="76"/>
      <c r="T109" s="76"/>
      <c r="U109" s="76"/>
      <c r="V109" s="76"/>
      <c r="W109" s="76"/>
      <c r="X109" s="76"/>
    </row>
    <row r="110" spans="16:24" x14ac:dyDescent="0.25"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16:24" x14ac:dyDescent="0.25">
      <c r="P111" s="76"/>
      <c r="Q111" s="76"/>
      <c r="R111" s="76"/>
      <c r="S111" s="76"/>
      <c r="T111" s="76"/>
      <c r="U111" s="76"/>
      <c r="V111" s="76"/>
      <c r="W111" s="76"/>
      <c r="X111" s="76"/>
    </row>
    <row r="112" spans="16:24" x14ac:dyDescent="0.25">
      <c r="P112" s="76"/>
      <c r="Q112" s="76"/>
      <c r="R112" s="76"/>
      <c r="S112" s="76"/>
      <c r="T112" s="76"/>
      <c r="U112" s="76"/>
      <c r="V112" s="76"/>
      <c r="W112" s="76"/>
      <c r="X112" s="76"/>
    </row>
  </sheetData>
  <mergeCells count="3">
    <mergeCell ref="B5:B15"/>
    <mergeCell ref="B16:B26"/>
    <mergeCell ref="B27:B37"/>
  </mergeCells>
  <pageMargins left="0.51181102362204722" right="0.39370078740157483" top="0.59055118110236215" bottom="0.59055118110236215" header="0.31496062992125984" footer="0.31496062992125984"/>
  <pageSetup paperSize="9" scale="61" orientation="portrait" r:id="rId1"/>
  <headerFooter>
    <oddHeader>&amp;L&amp;"-,полужирный"&amp;20&amp;K03-024ФИНАНСОВЫЙ ПЛАН</oddHead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tabSelected="1" view="pageBreakPreview" topLeftCell="A37" zoomScale="70" zoomScaleNormal="85" zoomScaleSheetLayoutView="70" workbookViewId="0">
      <selection activeCell="I45" sqref="I45:Q47"/>
    </sheetView>
  </sheetViews>
  <sheetFormatPr defaultRowHeight="15" x14ac:dyDescent="0.25"/>
  <cols>
    <col min="1" max="1" width="2.85546875" style="44" customWidth="1"/>
    <col min="2" max="2" width="17.5703125" style="44" customWidth="1"/>
    <col min="3" max="3" width="17.7109375" style="44" customWidth="1"/>
    <col min="4" max="4" width="9.5703125" style="44" customWidth="1"/>
    <col min="5" max="5" width="9.42578125" style="44" customWidth="1"/>
    <col min="6" max="6" width="22.140625" style="44" customWidth="1"/>
    <col min="7" max="7" width="9.28515625" style="44" customWidth="1"/>
    <col min="8" max="8" width="10.140625" style="44" customWidth="1"/>
    <col min="9" max="9" width="9.28515625" style="44" customWidth="1"/>
    <col min="10" max="10" width="11.140625" style="44" customWidth="1"/>
    <col min="11" max="11" width="11.28515625" style="44" customWidth="1"/>
    <col min="12" max="12" width="11.140625" style="44" customWidth="1"/>
    <col min="13" max="14" width="11.85546875" style="44" customWidth="1"/>
    <col min="15" max="15" width="11.42578125" style="44" customWidth="1"/>
    <col min="16" max="23" width="8.42578125" style="44" customWidth="1"/>
    <col min="24" max="16384" width="9.140625" style="44"/>
  </cols>
  <sheetData>
    <row r="1" spans="2:24" ht="33.75" customHeight="1" x14ac:dyDescent="0.25">
      <c r="B1" s="82"/>
      <c r="C1" s="82"/>
      <c r="P1" s="76"/>
      <c r="Q1" s="76"/>
      <c r="R1" s="76"/>
      <c r="S1" s="76"/>
      <c r="T1" s="76"/>
      <c r="U1" s="76"/>
      <c r="V1" s="76"/>
      <c r="W1" s="76"/>
      <c r="X1" s="76"/>
    </row>
    <row r="2" spans="2:24" ht="47.25" customHeight="1" x14ac:dyDescent="0.25">
      <c r="B2" s="50" t="s">
        <v>301</v>
      </c>
      <c r="C2" s="50"/>
      <c r="P2" s="76"/>
      <c r="Q2" s="76"/>
      <c r="R2" s="76"/>
      <c r="S2" s="76"/>
      <c r="T2" s="76"/>
      <c r="U2" s="76"/>
      <c r="V2" s="76"/>
      <c r="W2" s="76"/>
      <c r="X2" s="76"/>
    </row>
    <row r="3" spans="2:24" ht="5.0999999999999996" customHeight="1" thickBot="1" x14ac:dyDescent="0.3">
      <c r="B3" s="82"/>
      <c r="C3" s="82"/>
      <c r="P3" s="76"/>
      <c r="Q3" s="76"/>
      <c r="R3" s="76"/>
      <c r="S3" s="76"/>
      <c r="T3" s="76"/>
      <c r="U3" s="76"/>
      <c r="V3" s="76"/>
      <c r="W3" s="76"/>
      <c r="X3" s="76"/>
    </row>
    <row r="4" spans="2:24" ht="72.75" customHeight="1" thickTop="1" x14ac:dyDescent="0.25">
      <c r="B4" s="147" t="s">
        <v>214</v>
      </c>
      <c r="C4" s="147"/>
      <c r="D4" s="152" t="s">
        <v>349</v>
      </c>
      <c r="E4" s="152" t="s">
        <v>326</v>
      </c>
      <c r="F4" s="152" t="s">
        <v>327</v>
      </c>
      <c r="G4" s="152" t="s">
        <v>328</v>
      </c>
      <c r="H4" s="152" t="s">
        <v>329</v>
      </c>
      <c r="I4" s="152" t="s">
        <v>330</v>
      </c>
      <c r="J4" s="152" t="s">
        <v>350</v>
      </c>
      <c r="K4" s="152" t="s">
        <v>351</v>
      </c>
      <c r="L4" s="152" t="s">
        <v>333</v>
      </c>
      <c r="M4" s="152" t="s">
        <v>334</v>
      </c>
      <c r="N4" s="152" t="s">
        <v>335</v>
      </c>
      <c r="O4" s="152" t="s">
        <v>336</v>
      </c>
      <c r="P4" s="133"/>
      <c r="Q4" s="133"/>
      <c r="R4" s="133"/>
      <c r="S4" s="133"/>
      <c r="T4" s="133"/>
      <c r="U4" s="133"/>
      <c r="V4" s="133"/>
      <c r="W4" s="133"/>
      <c r="X4" s="76"/>
    </row>
    <row r="5" spans="2:24" ht="31.5" customHeight="1" x14ac:dyDescent="0.25">
      <c r="B5" s="222" t="s">
        <v>303</v>
      </c>
      <c r="C5" s="61" t="s">
        <v>288</v>
      </c>
      <c r="D5" s="62">
        <v>3000</v>
      </c>
      <c r="E5" s="62">
        <v>3000</v>
      </c>
      <c r="F5" s="62">
        <v>3000</v>
      </c>
      <c r="G5" s="62">
        <v>3000</v>
      </c>
      <c r="H5" s="62">
        <v>2700</v>
      </c>
      <c r="I5" s="62">
        <v>2400</v>
      </c>
      <c r="J5" s="62">
        <v>2700</v>
      </c>
      <c r="K5" s="62">
        <v>3000</v>
      </c>
      <c r="L5" s="62">
        <v>3000</v>
      </c>
      <c r="M5" s="62">
        <v>2700</v>
      </c>
      <c r="N5" s="62">
        <v>2100</v>
      </c>
      <c r="O5" s="62">
        <v>2100</v>
      </c>
      <c r="P5" s="71"/>
      <c r="Q5" s="71"/>
      <c r="R5" s="71"/>
      <c r="S5" s="71"/>
      <c r="T5" s="71"/>
      <c r="U5" s="71"/>
      <c r="V5" s="71"/>
      <c r="W5" s="71"/>
      <c r="X5" s="76"/>
    </row>
    <row r="6" spans="2:24" ht="30" customHeight="1" x14ac:dyDescent="0.25">
      <c r="B6" s="223"/>
      <c r="C6" s="61" t="s">
        <v>289</v>
      </c>
      <c r="D6" s="62">
        <v>960</v>
      </c>
      <c r="E6" s="62">
        <v>960</v>
      </c>
      <c r="F6" s="62">
        <v>960</v>
      </c>
      <c r="G6" s="62">
        <v>1080</v>
      </c>
      <c r="H6" s="62">
        <v>960</v>
      </c>
      <c r="I6" s="62">
        <v>960</v>
      </c>
      <c r="J6" s="62">
        <v>1200</v>
      </c>
      <c r="K6" s="62">
        <v>1200</v>
      </c>
      <c r="L6" s="62">
        <v>1200</v>
      </c>
      <c r="M6" s="62">
        <v>1080</v>
      </c>
      <c r="N6" s="62">
        <v>1200</v>
      </c>
      <c r="O6" s="62">
        <v>1200</v>
      </c>
      <c r="P6" s="71"/>
      <c r="Q6" s="71"/>
      <c r="R6" s="71"/>
      <c r="S6" s="71"/>
      <c r="T6" s="71"/>
      <c r="U6" s="71"/>
      <c r="V6" s="71"/>
      <c r="W6" s="71"/>
      <c r="X6" s="76"/>
    </row>
    <row r="7" spans="2:24" ht="30" customHeight="1" x14ac:dyDescent="0.25">
      <c r="B7" s="223"/>
      <c r="C7" s="61" t="s">
        <v>290</v>
      </c>
      <c r="D7" s="62">
        <v>800</v>
      </c>
      <c r="E7" s="62">
        <v>1000</v>
      </c>
      <c r="F7" s="62">
        <v>1000</v>
      </c>
      <c r="G7" s="62">
        <v>1000</v>
      </c>
      <c r="H7" s="62">
        <v>700</v>
      </c>
      <c r="I7" s="62">
        <v>700</v>
      </c>
      <c r="J7" s="62">
        <v>900</v>
      </c>
      <c r="K7" s="62">
        <v>900</v>
      </c>
      <c r="L7" s="62">
        <v>700</v>
      </c>
      <c r="M7" s="62">
        <v>800</v>
      </c>
      <c r="N7" s="62">
        <v>700</v>
      </c>
      <c r="O7" s="62">
        <v>700</v>
      </c>
      <c r="P7" s="71"/>
      <c r="Q7" s="71"/>
      <c r="R7" s="71"/>
      <c r="S7" s="71"/>
      <c r="T7" s="71"/>
      <c r="U7" s="71"/>
      <c r="V7" s="71"/>
      <c r="W7" s="71"/>
      <c r="X7" s="76"/>
    </row>
    <row r="8" spans="2:24" ht="32.25" customHeight="1" x14ac:dyDescent="0.25">
      <c r="B8" s="223"/>
      <c r="C8" s="61" t="s">
        <v>260</v>
      </c>
      <c r="D8" s="112">
        <v>3500</v>
      </c>
      <c r="E8" s="112">
        <v>3500</v>
      </c>
      <c r="F8" s="112">
        <v>3500</v>
      </c>
      <c r="G8" s="112">
        <v>3500</v>
      </c>
      <c r="H8" s="112">
        <v>3200</v>
      </c>
      <c r="I8" s="112">
        <v>2800</v>
      </c>
      <c r="J8" s="112">
        <v>3200</v>
      </c>
      <c r="K8" s="112">
        <v>3500</v>
      </c>
      <c r="L8" s="112">
        <v>3500</v>
      </c>
      <c r="M8" s="112">
        <v>3200</v>
      </c>
      <c r="N8" s="112">
        <v>2450</v>
      </c>
      <c r="O8" s="112">
        <v>2450</v>
      </c>
      <c r="P8" s="71"/>
      <c r="Q8" s="71"/>
      <c r="R8" s="71"/>
      <c r="S8" s="71"/>
      <c r="T8" s="71"/>
      <c r="U8" s="71"/>
      <c r="V8" s="71"/>
      <c r="W8" s="71"/>
      <c r="X8" s="76"/>
    </row>
    <row r="9" spans="2:24" ht="19.5" customHeight="1" x14ac:dyDescent="0.25">
      <c r="B9" s="223"/>
      <c r="C9" s="61" t="s">
        <v>261</v>
      </c>
      <c r="D9" s="62">
        <v>8000</v>
      </c>
      <c r="E9" s="62">
        <v>7000</v>
      </c>
      <c r="F9" s="62">
        <v>7000</v>
      </c>
      <c r="G9" s="62">
        <v>8000</v>
      </c>
      <c r="H9" s="62">
        <v>9000</v>
      </c>
      <c r="I9" s="62">
        <v>10000</v>
      </c>
      <c r="J9" s="62">
        <v>10000</v>
      </c>
      <c r="K9" s="62">
        <v>10000</v>
      </c>
      <c r="L9" s="62">
        <v>10000</v>
      </c>
      <c r="M9" s="62">
        <v>9000</v>
      </c>
      <c r="N9" s="62">
        <v>10000</v>
      </c>
      <c r="O9" s="62">
        <v>10000</v>
      </c>
      <c r="P9" s="71"/>
      <c r="Q9" s="71"/>
      <c r="R9" s="71"/>
      <c r="S9" s="71"/>
      <c r="T9" s="71"/>
      <c r="U9" s="71"/>
      <c r="V9" s="71"/>
      <c r="W9" s="71"/>
      <c r="X9" s="76"/>
    </row>
    <row r="10" spans="2:24" ht="18.75" customHeight="1" x14ac:dyDescent="0.25">
      <c r="B10" s="223"/>
      <c r="C10" s="61" t="s">
        <v>291</v>
      </c>
      <c r="D10" s="79">
        <v>350</v>
      </c>
      <c r="E10" s="79">
        <v>350</v>
      </c>
      <c r="F10" s="79">
        <v>350</v>
      </c>
      <c r="G10" s="79">
        <v>350</v>
      </c>
      <c r="H10" s="79">
        <v>350</v>
      </c>
      <c r="I10" s="79">
        <v>350</v>
      </c>
      <c r="J10" s="79">
        <v>500</v>
      </c>
      <c r="K10" s="79">
        <v>500</v>
      </c>
      <c r="L10" s="79">
        <v>500</v>
      </c>
      <c r="M10" s="79">
        <v>500</v>
      </c>
      <c r="N10" s="79">
        <v>500</v>
      </c>
      <c r="O10" s="79">
        <v>500</v>
      </c>
      <c r="P10" s="71"/>
      <c r="Q10" s="71"/>
      <c r="R10" s="71"/>
      <c r="S10" s="71"/>
      <c r="T10" s="71"/>
      <c r="U10" s="71"/>
      <c r="V10" s="71"/>
      <c r="W10" s="71"/>
      <c r="X10" s="76"/>
    </row>
    <row r="11" spans="2:24" ht="24" customHeight="1" x14ac:dyDescent="0.25">
      <c r="B11" s="223"/>
      <c r="C11" s="61" t="s">
        <v>235</v>
      </c>
      <c r="D11" s="62">
        <v>2000</v>
      </c>
      <c r="E11" s="62">
        <v>2000</v>
      </c>
      <c r="F11" s="62">
        <v>2000</v>
      </c>
      <c r="G11" s="62">
        <v>2000</v>
      </c>
      <c r="H11" s="62">
        <v>2000</v>
      </c>
      <c r="I11" s="62">
        <v>2000</v>
      </c>
      <c r="J11" s="62">
        <v>0</v>
      </c>
      <c r="K11" s="62">
        <v>0</v>
      </c>
      <c r="L11" s="62">
        <v>1200</v>
      </c>
      <c r="M11" s="62">
        <v>800</v>
      </c>
      <c r="N11" s="62">
        <v>0</v>
      </c>
      <c r="O11" s="62">
        <v>1200</v>
      </c>
      <c r="P11" s="71"/>
      <c r="Q11" s="71"/>
      <c r="R11" s="71"/>
      <c r="S11" s="71"/>
      <c r="T11" s="71"/>
      <c r="U11" s="71"/>
      <c r="V11" s="71"/>
      <c r="W11" s="71"/>
      <c r="X11" s="76"/>
    </row>
    <row r="12" spans="2:24" ht="26.25" customHeight="1" x14ac:dyDescent="0.25">
      <c r="B12" s="223"/>
      <c r="C12" s="61" t="s">
        <v>134</v>
      </c>
      <c r="D12" s="79">
        <v>1500</v>
      </c>
      <c r="E12" s="62">
        <v>1500</v>
      </c>
      <c r="F12" s="79">
        <v>1500</v>
      </c>
      <c r="G12" s="62">
        <v>1500</v>
      </c>
      <c r="H12" s="62">
        <v>1500</v>
      </c>
      <c r="I12" s="79">
        <v>1500</v>
      </c>
      <c r="J12" s="62">
        <v>0</v>
      </c>
      <c r="K12" s="62">
        <v>0</v>
      </c>
      <c r="L12" s="62">
        <v>900</v>
      </c>
      <c r="M12" s="62">
        <v>0</v>
      </c>
      <c r="N12" s="62">
        <v>0</v>
      </c>
      <c r="O12" s="62">
        <v>900</v>
      </c>
      <c r="P12" s="71"/>
      <c r="Q12" s="71"/>
      <c r="R12" s="71"/>
      <c r="S12" s="71"/>
      <c r="T12" s="71"/>
      <c r="U12" s="71"/>
      <c r="V12" s="71"/>
      <c r="W12" s="71"/>
      <c r="X12" s="76"/>
    </row>
    <row r="13" spans="2:24" ht="24.75" customHeight="1" x14ac:dyDescent="0.25">
      <c r="B13" s="223"/>
      <c r="C13" s="77" t="s">
        <v>234</v>
      </c>
      <c r="D13" s="62">
        <v>4500</v>
      </c>
      <c r="E13" s="78">
        <v>4500</v>
      </c>
      <c r="F13" s="79">
        <v>4500</v>
      </c>
      <c r="G13" s="62">
        <v>4500</v>
      </c>
      <c r="H13" s="78">
        <v>4500</v>
      </c>
      <c r="I13" s="79">
        <v>4500</v>
      </c>
      <c r="J13" s="62">
        <v>4050</v>
      </c>
      <c r="K13" s="62">
        <v>4500</v>
      </c>
      <c r="L13" s="62">
        <v>4500</v>
      </c>
      <c r="M13" s="62">
        <v>4050</v>
      </c>
      <c r="N13" s="62">
        <v>4500</v>
      </c>
      <c r="O13" s="62">
        <v>4500</v>
      </c>
      <c r="P13" s="71"/>
      <c r="Q13" s="71"/>
      <c r="R13" s="71"/>
      <c r="S13" s="71"/>
      <c r="T13" s="71"/>
      <c r="U13" s="71"/>
      <c r="V13" s="71"/>
      <c r="W13" s="71"/>
      <c r="X13" s="76"/>
    </row>
    <row r="14" spans="2:24" ht="19.5" customHeight="1" x14ac:dyDescent="0.25">
      <c r="B14" s="223"/>
      <c r="C14" s="77" t="s">
        <v>264</v>
      </c>
      <c r="D14" s="78">
        <v>1200</v>
      </c>
      <c r="E14" s="78">
        <v>750</v>
      </c>
      <c r="F14" s="62">
        <v>750</v>
      </c>
      <c r="G14" s="78">
        <v>750</v>
      </c>
      <c r="H14" s="78">
        <v>750</v>
      </c>
      <c r="I14" s="62">
        <v>1500</v>
      </c>
      <c r="J14" s="78">
        <v>1500</v>
      </c>
      <c r="K14" s="78">
        <v>900</v>
      </c>
      <c r="L14" s="78">
        <v>900</v>
      </c>
      <c r="M14" s="78">
        <v>1050</v>
      </c>
      <c r="N14" s="78">
        <v>1500</v>
      </c>
      <c r="O14" s="78">
        <v>1500</v>
      </c>
      <c r="P14" s="71"/>
      <c r="Q14" s="71"/>
      <c r="R14" s="71"/>
      <c r="S14" s="71"/>
      <c r="T14" s="71"/>
      <c r="U14" s="71"/>
      <c r="V14" s="71"/>
      <c r="W14" s="71"/>
      <c r="X14" s="76"/>
    </row>
    <row r="15" spans="2:24" ht="22.5" customHeight="1" thickBot="1" x14ac:dyDescent="0.3">
      <c r="B15" s="224"/>
      <c r="C15" s="59" t="s">
        <v>8</v>
      </c>
      <c r="D15" s="72">
        <f>SUM(D5:D14)</f>
        <v>25810</v>
      </c>
      <c r="E15" s="72">
        <f t="shared" ref="E15:O15" si="0">SUM(E5:E14)</f>
        <v>24560</v>
      </c>
      <c r="F15" s="72">
        <f t="shared" si="0"/>
        <v>24560</v>
      </c>
      <c r="G15" s="72">
        <f t="shared" si="0"/>
        <v>25680</v>
      </c>
      <c r="H15" s="72">
        <f t="shared" si="0"/>
        <v>25660</v>
      </c>
      <c r="I15" s="72">
        <f t="shared" si="0"/>
        <v>26710</v>
      </c>
      <c r="J15" s="72">
        <f t="shared" si="0"/>
        <v>24050</v>
      </c>
      <c r="K15" s="72">
        <f t="shared" si="0"/>
        <v>24500</v>
      </c>
      <c r="L15" s="72">
        <f t="shared" si="0"/>
        <v>26400</v>
      </c>
      <c r="M15" s="72">
        <f t="shared" si="0"/>
        <v>23180</v>
      </c>
      <c r="N15" s="72">
        <f t="shared" si="0"/>
        <v>22950</v>
      </c>
      <c r="O15" s="72">
        <f t="shared" si="0"/>
        <v>25050</v>
      </c>
      <c r="P15" s="71"/>
      <c r="Q15" s="71"/>
      <c r="R15" s="71"/>
      <c r="S15" s="71"/>
      <c r="T15" s="71"/>
      <c r="U15" s="71"/>
      <c r="V15" s="71"/>
      <c r="W15" s="71"/>
      <c r="X15" s="76"/>
    </row>
    <row r="16" spans="2:24" ht="26.25" customHeight="1" thickTop="1" x14ac:dyDescent="0.25">
      <c r="B16" s="225" t="s">
        <v>180</v>
      </c>
      <c r="C16" s="77" t="s">
        <v>288</v>
      </c>
      <c r="D16" s="148">
        <v>2812</v>
      </c>
      <c r="E16" s="148">
        <v>2812</v>
      </c>
      <c r="F16" s="148">
        <v>2812</v>
      </c>
      <c r="G16" s="148">
        <v>2812</v>
      </c>
      <c r="H16" s="148">
        <v>2812</v>
      </c>
      <c r="I16" s="148">
        <v>2812</v>
      </c>
      <c r="J16" s="148">
        <v>2812</v>
      </c>
      <c r="K16" s="148">
        <v>2812</v>
      </c>
      <c r="L16" s="148">
        <v>2812</v>
      </c>
      <c r="M16" s="148">
        <v>2812</v>
      </c>
      <c r="N16" s="148">
        <v>2812</v>
      </c>
      <c r="O16" s="148">
        <v>2812</v>
      </c>
      <c r="P16" s="70"/>
      <c r="Q16" s="70"/>
      <c r="R16" s="70"/>
      <c r="S16" s="70"/>
      <c r="T16" s="70"/>
      <c r="U16" s="70"/>
      <c r="V16" s="70"/>
      <c r="W16" s="70"/>
      <c r="X16" s="76"/>
    </row>
    <row r="17" spans="2:24" ht="30.75" customHeight="1" x14ac:dyDescent="0.25">
      <c r="B17" s="226"/>
      <c r="C17" s="61" t="s">
        <v>289</v>
      </c>
      <c r="D17" s="58">
        <v>1320</v>
      </c>
      <c r="E17" s="58">
        <v>1320</v>
      </c>
      <c r="F17" s="58">
        <v>1320</v>
      </c>
      <c r="G17" s="58">
        <v>1320</v>
      </c>
      <c r="H17" s="58">
        <v>1320</v>
      </c>
      <c r="I17" s="58">
        <v>1320</v>
      </c>
      <c r="J17" s="58">
        <v>1320</v>
      </c>
      <c r="K17" s="58">
        <v>1320</v>
      </c>
      <c r="L17" s="58">
        <v>1320</v>
      </c>
      <c r="M17" s="58">
        <v>1320</v>
      </c>
      <c r="N17" s="58">
        <v>1320</v>
      </c>
      <c r="O17" s="58">
        <v>1320</v>
      </c>
      <c r="P17" s="70"/>
      <c r="Q17" s="70"/>
      <c r="R17" s="70"/>
      <c r="S17" s="70"/>
      <c r="T17" s="70"/>
      <c r="U17" s="70"/>
      <c r="V17" s="70"/>
      <c r="W17" s="70"/>
      <c r="X17" s="76"/>
    </row>
    <row r="18" spans="2:24" ht="30.75" customHeight="1" x14ac:dyDescent="0.25">
      <c r="B18" s="226"/>
      <c r="C18" s="61" t="s">
        <v>290</v>
      </c>
      <c r="D18" s="58">
        <v>855</v>
      </c>
      <c r="E18" s="58">
        <v>855</v>
      </c>
      <c r="F18" s="58">
        <v>855</v>
      </c>
      <c r="G18" s="58">
        <v>855</v>
      </c>
      <c r="H18" s="58">
        <v>855</v>
      </c>
      <c r="I18" s="58">
        <v>855</v>
      </c>
      <c r="J18" s="58">
        <v>855</v>
      </c>
      <c r="K18" s="58">
        <v>855</v>
      </c>
      <c r="L18" s="58">
        <v>855</v>
      </c>
      <c r="M18" s="58">
        <v>855</v>
      </c>
      <c r="N18" s="58">
        <v>855</v>
      </c>
      <c r="O18" s="58">
        <v>855</v>
      </c>
      <c r="P18" s="70"/>
      <c r="Q18" s="70"/>
      <c r="R18" s="70"/>
      <c r="S18" s="70"/>
      <c r="T18" s="70"/>
      <c r="U18" s="70"/>
      <c r="V18" s="70"/>
      <c r="W18" s="70"/>
      <c r="X18" s="76"/>
    </row>
    <row r="19" spans="2:24" ht="30.75" customHeight="1" x14ac:dyDescent="0.25">
      <c r="B19" s="226"/>
      <c r="C19" s="61" t="s">
        <v>260</v>
      </c>
      <c r="D19" s="58">
        <v>2755</v>
      </c>
      <c r="E19" s="58">
        <v>2755</v>
      </c>
      <c r="F19" s="58">
        <v>2755</v>
      </c>
      <c r="G19" s="58">
        <v>2755</v>
      </c>
      <c r="H19" s="58">
        <v>2755</v>
      </c>
      <c r="I19" s="58">
        <v>2755</v>
      </c>
      <c r="J19" s="58">
        <v>2755</v>
      </c>
      <c r="K19" s="58">
        <v>2755</v>
      </c>
      <c r="L19" s="58">
        <v>2755</v>
      </c>
      <c r="M19" s="58">
        <v>2755</v>
      </c>
      <c r="N19" s="58">
        <v>2755</v>
      </c>
      <c r="O19" s="58">
        <v>2755</v>
      </c>
      <c r="P19" s="70"/>
      <c r="Q19" s="70"/>
      <c r="R19" s="70"/>
      <c r="S19" s="70"/>
      <c r="T19" s="70"/>
      <c r="U19" s="70"/>
      <c r="V19" s="70"/>
      <c r="W19" s="70"/>
      <c r="X19" s="76"/>
    </row>
    <row r="20" spans="2:24" ht="30.75" customHeight="1" x14ac:dyDescent="0.25">
      <c r="B20" s="226"/>
      <c r="C20" s="61" t="s">
        <v>261</v>
      </c>
      <c r="D20" s="58">
        <v>5267</v>
      </c>
      <c r="E20" s="58">
        <v>5267</v>
      </c>
      <c r="F20" s="58">
        <v>5267</v>
      </c>
      <c r="G20" s="58">
        <v>5267</v>
      </c>
      <c r="H20" s="58">
        <v>5267</v>
      </c>
      <c r="I20" s="58">
        <v>5267</v>
      </c>
      <c r="J20" s="58">
        <v>5267</v>
      </c>
      <c r="K20" s="58">
        <v>5267</v>
      </c>
      <c r="L20" s="58">
        <v>5267</v>
      </c>
      <c r="M20" s="58">
        <v>5267</v>
      </c>
      <c r="N20" s="58">
        <v>5267</v>
      </c>
      <c r="O20" s="58">
        <v>5267</v>
      </c>
      <c r="P20" s="70"/>
      <c r="Q20" s="70"/>
      <c r="R20" s="70"/>
      <c r="S20" s="70"/>
      <c r="T20" s="70"/>
      <c r="U20" s="70"/>
      <c r="V20" s="70"/>
      <c r="W20" s="70"/>
      <c r="X20" s="76"/>
    </row>
    <row r="21" spans="2:24" ht="30.75" customHeight="1" x14ac:dyDescent="0.25">
      <c r="B21" s="226"/>
      <c r="C21" s="61" t="s">
        <v>291</v>
      </c>
      <c r="D21" s="58">
        <v>767</v>
      </c>
      <c r="E21" s="58">
        <v>767</v>
      </c>
      <c r="F21" s="58">
        <v>767</v>
      </c>
      <c r="G21" s="58">
        <v>767</v>
      </c>
      <c r="H21" s="58">
        <v>767</v>
      </c>
      <c r="I21" s="58">
        <v>767</v>
      </c>
      <c r="J21" s="58">
        <v>767</v>
      </c>
      <c r="K21" s="58">
        <v>767</v>
      </c>
      <c r="L21" s="58">
        <v>767</v>
      </c>
      <c r="M21" s="58">
        <v>767</v>
      </c>
      <c r="N21" s="58">
        <v>767</v>
      </c>
      <c r="O21" s="58">
        <v>767</v>
      </c>
      <c r="P21" s="70"/>
      <c r="Q21" s="70"/>
      <c r="R21" s="70"/>
      <c r="S21" s="70"/>
      <c r="T21" s="70"/>
      <c r="U21" s="70"/>
      <c r="V21" s="70"/>
      <c r="W21" s="70"/>
      <c r="X21" s="76"/>
    </row>
    <row r="22" spans="2:24" ht="30.75" customHeight="1" x14ac:dyDescent="0.25">
      <c r="B22" s="226"/>
      <c r="C22" s="61" t="s">
        <v>235</v>
      </c>
      <c r="D22" s="58">
        <v>1312</v>
      </c>
      <c r="E22" s="58">
        <v>1312</v>
      </c>
      <c r="F22" s="58">
        <v>1312</v>
      </c>
      <c r="G22" s="58">
        <v>1312</v>
      </c>
      <c r="H22" s="58">
        <v>1312</v>
      </c>
      <c r="I22" s="58">
        <v>1312</v>
      </c>
      <c r="J22" s="58">
        <v>1312</v>
      </c>
      <c r="K22" s="58">
        <v>1312</v>
      </c>
      <c r="L22" s="58">
        <v>1312</v>
      </c>
      <c r="M22" s="58">
        <v>1312</v>
      </c>
      <c r="N22" s="58">
        <v>1312</v>
      </c>
      <c r="O22" s="58">
        <v>1312</v>
      </c>
      <c r="P22" s="70"/>
      <c r="Q22" s="70"/>
      <c r="R22" s="70"/>
      <c r="S22" s="70"/>
      <c r="T22" s="70"/>
      <c r="U22" s="70"/>
      <c r="V22" s="70"/>
      <c r="W22" s="70"/>
      <c r="X22" s="76"/>
    </row>
    <row r="23" spans="2:24" ht="30.75" customHeight="1" x14ac:dyDescent="0.25">
      <c r="B23" s="226"/>
      <c r="C23" s="61" t="s">
        <v>134</v>
      </c>
      <c r="D23" s="58">
        <v>938</v>
      </c>
      <c r="E23" s="58">
        <v>938</v>
      </c>
      <c r="F23" s="58">
        <v>938</v>
      </c>
      <c r="G23" s="58">
        <v>938</v>
      </c>
      <c r="H23" s="58">
        <v>938</v>
      </c>
      <c r="I23" s="58">
        <v>938</v>
      </c>
      <c r="J23" s="58">
        <v>938</v>
      </c>
      <c r="K23" s="58">
        <v>938</v>
      </c>
      <c r="L23" s="58">
        <v>938</v>
      </c>
      <c r="M23" s="58">
        <v>938</v>
      </c>
      <c r="N23" s="58">
        <v>938</v>
      </c>
      <c r="O23" s="58">
        <v>938</v>
      </c>
      <c r="P23" s="70"/>
      <c r="Q23" s="70"/>
      <c r="R23" s="70"/>
      <c r="S23" s="70"/>
      <c r="T23" s="70"/>
      <c r="U23" s="70"/>
      <c r="V23" s="70"/>
      <c r="W23" s="70"/>
      <c r="X23" s="76"/>
    </row>
    <row r="24" spans="2:24" ht="30.75" customHeight="1" x14ac:dyDescent="0.25">
      <c r="B24" s="226"/>
      <c r="C24" s="77" t="s">
        <v>234</v>
      </c>
      <c r="D24" s="151">
        <v>2463</v>
      </c>
      <c r="E24" s="151">
        <v>2463</v>
      </c>
      <c r="F24" s="151">
        <v>2463</v>
      </c>
      <c r="G24" s="151">
        <v>2463</v>
      </c>
      <c r="H24" s="151">
        <v>2463</v>
      </c>
      <c r="I24" s="151">
        <v>2463</v>
      </c>
      <c r="J24" s="151">
        <v>2463</v>
      </c>
      <c r="K24" s="151">
        <v>2463</v>
      </c>
      <c r="L24" s="151">
        <v>2463</v>
      </c>
      <c r="M24" s="151">
        <v>2463</v>
      </c>
      <c r="N24" s="151">
        <v>2463</v>
      </c>
      <c r="O24" s="151">
        <v>2463</v>
      </c>
      <c r="P24" s="70"/>
      <c r="Q24" s="70"/>
      <c r="R24" s="70"/>
      <c r="S24" s="70"/>
      <c r="T24" s="70"/>
      <c r="U24" s="70"/>
      <c r="V24" s="70"/>
      <c r="W24" s="70"/>
      <c r="X24" s="76"/>
    </row>
    <row r="25" spans="2:24" ht="24" customHeight="1" x14ac:dyDescent="0.25">
      <c r="B25" s="226"/>
      <c r="C25" s="77" t="s">
        <v>264</v>
      </c>
      <c r="D25" s="58">
        <v>1032</v>
      </c>
      <c r="E25" s="58">
        <v>1032</v>
      </c>
      <c r="F25" s="58">
        <v>1032</v>
      </c>
      <c r="G25" s="58">
        <v>1032</v>
      </c>
      <c r="H25" s="58">
        <v>1032</v>
      </c>
      <c r="I25" s="58">
        <v>1032</v>
      </c>
      <c r="J25" s="58">
        <v>1032</v>
      </c>
      <c r="K25" s="58">
        <v>1032</v>
      </c>
      <c r="L25" s="58">
        <v>1032</v>
      </c>
      <c r="M25" s="58">
        <v>1032</v>
      </c>
      <c r="N25" s="58">
        <v>1032</v>
      </c>
      <c r="O25" s="58">
        <v>1032</v>
      </c>
      <c r="P25" s="70"/>
      <c r="Q25" s="70"/>
      <c r="R25" s="70"/>
      <c r="S25" s="70"/>
      <c r="T25" s="70"/>
      <c r="U25" s="70"/>
      <c r="V25" s="70"/>
      <c r="W25" s="70"/>
      <c r="X25" s="76"/>
    </row>
    <row r="26" spans="2:24" ht="24" customHeight="1" thickBot="1" x14ac:dyDescent="0.3">
      <c r="B26" s="227"/>
      <c r="C26" s="146" t="s">
        <v>304</v>
      </c>
      <c r="D26" s="72">
        <f>SUM(D16:D25)</f>
        <v>19521</v>
      </c>
      <c r="E26" s="72">
        <f>SUM(E16:E25)</f>
        <v>19521</v>
      </c>
      <c r="F26" s="72">
        <f t="shared" ref="F26:O26" si="1">SUM(F16:F25)</f>
        <v>19521</v>
      </c>
      <c r="G26" s="72">
        <f t="shared" si="1"/>
        <v>19521</v>
      </c>
      <c r="H26" s="72">
        <f t="shared" si="1"/>
        <v>19521</v>
      </c>
      <c r="I26" s="72">
        <f t="shared" si="1"/>
        <v>19521</v>
      </c>
      <c r="J26" s="72">
        <f t="shared" si="1"/>
        <v>19521</v>
      </c>
      <c r="K26" s="72">
        <f t="shared" si="1"/>
        <v>19521</v>
      </c>
      <c r="L26" s="72">
        <f t="shared" si="1"/>
        <v>19521</v>
      </c>
      <c r="M26" s="72">
        <f t="shared" si="1"/>
        <v>19521</v>
      </c>
      <c r="N26" s="72">
        <f t="shared" si="1"/>
        <v>19521</v>
      </c>
      <c r="O26" s="72">
        <f t="shared" si="1"/>
        <v>19521</v>
      </c>
      <c r="P26" s="70"/>
      <c r="Q26" s="70"/>
      <c r="R26" s="70"/>
      <c r="S26" s="70"/>
      <c r="T26" s="70"/>
      <c r="U26" s="70"/>
      <c r="V26" s="70"/>
      <c r="W26" s="70"/>
      <c r="X26" s="76"/>
    </row>
    <row r="27" spans="2:24" ht="30.75" customHeight="1" thickTop="1" x14ac:dyDescent="0.25">
      <c r="B27" s="225" t="s">
        <v>302</v>
      </c>
      <c r="C27" s="77" t="s">
        <v>288</v>
      </c>
      <c r="D27" s="144">
        <f>SUM(D5-D16)</f>
        <v>188</v>
      </c>
      <c r="E27" s="144">
        <f>E5-E16</f>
        <v>188</v>
      </c>
      <c r="F27" s="144">
        <f t="shared" ref="F27:K27" si="2">SUM(F5-F16)</f>
        <v>188</v>
      </c>
      <c r="G27" s="104">
        <f t="shared" si="2"/>
        <v>188</v>
      </c>
      <c r="H27" s="104">
        <f t="shared" si="2"/>
        <v>-112</v>
      </c>
      <c r="I27" s="104">
        <f t="shared" si="2"/>
        <v>-412</v>
      </c>
      <c r="J27" s="104">
        <f t="shared" si="2"/>
        <v>-112</v>
      </c>
      <c r="K27" s="104">
        <f t="shared" si="2"/>
        <v>188</v>
      </c>
      <c r="L27" s="104">
        <f t="shared" ref="L27:O27" si="3">SUM(L5-L16)</f>
        <v>188</v>
      </c>
      <c r="M27" s="104">
        <f t="shared" si="3"/>
        <v>-112</v>
      </c>
      <c r="N27" s="104">
        <f t="shared" si="3"/>
        <v>-712</v>
      </c>
      <c r="O27" s="104">
        <f t="shared" si="3"/>
        <v>-712</v>
      </c>
      <c r="P27" s="70"/>
      <c r="Q27" s="70"/>
      <c r="R27" s="70"/>
      <c r="S27" s="70"/>
      <c r="T27" s="70"/>
      <c r="U27" s="70"/>
      <c r="V27" s="70"/>
      <c r="W27" s="70"/>
      <c r="X27" s="76"/>
    </row>
    <row r="28" spans="2:24" ht="28.5" customHeight="1" x14ac:dyDescent="0.25">
      <c r="B28" s="228"/>
      <c r="C28" s="61" t="s">
        <v>289</v>
      </c>
      <c r="D28" s="93">
        <f>D6-D17</f>
        <v>-360</v>
      </c>
      <c r="E28" s="144">
        <f t="shared" ref="E28:E36" si="4">E6-E17</f>
        <v>-360</v>
      </c>
      <c r="F28" s="144">
        <f t="shared" ref="F28:O37" si="5">SUM(F6-F17)</f>
        <v>-360</v>
      </c>
      <c r="G28" s="104">
        <f t="shared" si="5"/>
        <v>-240</v>
      </c>
      <c r="H28" s="104">
        <f t="shared" si="5"/>
        <v>-360</v>
      </c>
      <c r="I28" s="104">
        <f t="shared" si="5"/>
        <v>-360</v>
      </c>
      <c r="J28" s="104">
        <f t="shared" si="5"/>
        <v>-120</v>
      </c>
      <c r="K28" s="104">
        <f t="shared" si="5"/>
        <v>-120</v>
      </c>
      <c r="L28" s="104">
        <f t="shared" si="5"/>
        <v>-120</v>
      </c>
      <c r="M28" s="104">
        <f t="shared" si="5"/>
        <v>-240</v>
      </c>
      <c r="N28" s="104">
        <f t="shared" si="5"/>
        <v>-120</v>
      </c>
      <c r="O28" s="104">
        <f t="shared" si="5"/>
        <v>-120</v>
      </c>
      <c r="P28" s="70"/>
      <c r="Q28" s="70"/>
      <c r="R28" s="70"/>
      <c r="S28" s="70"/>
      <c r="T28" s="70"/>
      <c r="U28" s="70"/>
      <c r="V28" s="70"/>
      <c r="W28" s="70"/>
      <c r="X28" s="76"/>
    </row>
    <row r="29" spans="2:24" ht="33" customHeight="1" x14ac:dyDescent="0.25">
      <c r="B29" s="228"/>
      <c r="C29" s="61" t="s">
        <v>290</v>
      </c>
      <c r="D29" s="93">
        <f t="shared" ref="D29:D37" si="6">D7-D18</f>
        <v>-55</v>
      </c>
      <c r="E29" s="144">
        <f t="shared" si="4"/>
        <v>145</v>
      </c>
      <c r="F29" s="144">
        <f t="shared" si="5"/>
        <v>145</v>
      </c>
      <c r="G29" s="104">
        <f t="shared" si="5"/>
        <v>145</v>
      </c>
      <c r="H29" s="104">
        <f t="shared" si="5"/>
        <v>-155</v>
      </c>
      <c r="I29" s="104">
        <f t="shared" si="5"/>
        <v>-155</v>
      </c>
      <c r="J29" s="104">
        <f t="shared" si="5"/>
        <v>45</v>
      </c>
      <c r="K29" s="104">
        <f t="shared" si="5"/>
        <v>45</v>
      </c>
      <c r="L29" s="104">
        <f t="shared" si="5"/>
        <v>-155</v>
      </c>
      <c r="M29" s="104">
        <f t="shared" si="5"/>
        <v>-55</v>
      </c>
      <c r="N29" s="104">
        <f t="shared" si="5"/>
        <v>-155</v>
      </c>
      <c r="O29" s="104">
        <f t="shared" si="5"/>
        <v>-155</v>
      </c>
      <c r="P29" s="70"/>
      <c r="Q29" s="70"/>
      <c r="R29" s="70"/>
      <c r="S29" s="70"/>
      <c r="T29" s="70"/>
      <c r="U29" s="70"/>
      <c r="V29" s="70"/>
      <c r="W29" s="70"/>
      <c r="X29" s="76"/>
    </row>
    <row r="30" spans="2:24" ht="33.75" customHeight="1" x14ac:dyDescent="0.25">
      <c r="B30" s="228"/>
      <c r="C30" s="61" t="s">
        <v>260</v>
      </c>
      <c r="D30" s="93">
        <f t="shared" si="6"/>
        <v>745</v>
      </c>
      <c r="E30" s="144">
        <f t="shared" si="4"/>
        <v>745</v>
      </c>
      <c r="F30" s="144">
        <f t="shared" si="5"/>
        <v>745</v>
      </c>
      <c r="G30" s="104">
        <f t="shared" si="5"/>
        <v>745</v>
      </c>
      <c r="H30" s="104">
        <f t="shared" si="5"/>
        <v>445</v>
      </c>
      <c r="I30" s="104">
        <f t="shared" si="5"/>
        <v>45</v>
      </c>
      <c r="J30" s="104">
        <f t="shared" si="5"/>
        <v>445</v>
      </c>
      <c r="K30" s="104">
        <f t="shared" si="5"/>
        <v>745</v>
      </c>
      <c r="L30" s="104">
        <f t="shared" si="5"/>
        <v>745</v>
      </c>
      <c r="M30" s="104">
        <f t="shared" si="5"/>
        <v>445</v>
      </c>
      <c r="N30" s="104">
        <f t="shared" si="5"/>
        <v>-305</v>
      </c>
      <c r="O30" s="104">
        <f t="shared" si="5"/>
        <v>-305</v>
      </c>
      <c r="P30" s="70"/>
      <c r="Q30" s="70"/>
      <c r="R30" s="70"/>
      <c r="S30" s="70"/>
      <c r="T30" s="70"/>
      <c r="U30" s="70"/>
      <c r="V30" s="70"/>
      <c r="W30" s="70"/>
      <c r="X30" s="76"/>
    </row>
    <row r="31" spans="2:24" ht="29.25" customHeight="1" x14ac:dyDescent="0.25">
      <c r="B31" s="228"/>
      <c r="C31" s="61" t="s">
        <v>261</v>
      </c>
      <c r="D31" s="93">
        <f t="shared" si="6"/>
        <v>2733</v>
      </c>
      <c r="E31" s="144">
        <f t="shared" si="4"/>
        <v>1733</v>
      </c>
      <c r="F31" s="144">
        <f t="shared" si="5"/>
        <v>1733</v>
      </c>
      <c r="G31" s="104">
        <f t="shared" si="5"/>
        <v>2733</v>
      </c>
      <c r="H31" s="104">
        <f t="shared" si="5"/>
        <v>3733</v>
      </c>
      <c r="I31" s="104">
        <f t="shared" si="5"/>
        <v>4733</v>
      </c>
      <c r="J31" s="104">
        <f t="shared" si="5"/>
        <v>4733</v>
      </c>
      <c r="K31" s="104">
        <f t="shared" si="5"/>
        <v>4733</v>
      </c>
      <c r="L31" s="104">
        <f t="shared" si="5"/>
        <v>4733</v>
      </c>
      <c r="M31" s="104">
        <f t="shared" si="5"/>
        <v>3733</v>
      </c>
      <c r="N31" s="104">
        <f t="shared" si="5"/>
        <v>4733</v>
      </c>
      <c r="O31" s="104">
        <f t="shared" si="5"/>
        <v>4733</v>
      </c>
      <c r="P31" s="70"/>
      <c r="Q31" s="70"/>
      <c r="R31" s="70"/>
      <c r="S31" s="70"/>
      <c r="T31" s="70"/>
      <c r="U31" s="70"/>
      <c r="V31" s="70"/>
      <c r="W31" s="70"/>
      <c r="X31" s="76"/>
    </row>
    <row r="32" spans="2:24" ht="29.25" customHeight="1" x14ac:dyDescent="0.25">
      <c r="B32" s="228"/>
      <c r="C32" s="61" t="s">
        <v>291</v>
      </c>
      <c r="D32" s="93">
        <f t="shared" si="6"/>
        <v>-417</v>
      </c>
      <c r="E32" s="144">
        <f t="shared" si="4"/>
        <v>-417</v>
      </c>
      <c r="F32" s="144">
        <f t="shared" si="5"/>
        <v>-417</v>
      </c>
      <c r="G32" s="104">
        <f t="shared" si="5"/>
        <v>-417</v>
      </c>
      <c r="H32" s="104">
        <f t="shared" si="5"/>
        <v>-417</v>
      </c>
      <c r="I32" s="104">
        <f t="shared" si="5"/>
        <v>-417</v>
      </c>
      <c r="J32" s="104">
        <f t="shared" si="5"/>
        <v>-267</v>
      </c>
      <c r="K32" s="104">
        <f t="shared" si="5"/>
        <v>-267</v>
      </c>
      <c r="L32" s="104">
        <f t="shared" si="5"/>
        <v>-267</v>
      </c>
      <c r="M32" s="104">
        <f t="shared" si="5"/>
        <v>-267</v>
      </c>
      <c r="N32" s="104">
        <f t="shared" si="5"/>
        <v>-267</v>
      </c>
      <c r="O32" s="104">
        <f t="shared" si="5"/>
        <v>-267</v>
      </c>
      <c r="P32" s="70"/>
      <c r="Q32" s="70"/>
      <c r="R32" s="70"/>
      <c r="S32" s="70"/>
      <c r="T32" s="70"/>
      <c r="U32" s="70"/>
      <c r="V32" s="70"/>
      <c r="W32" s="70"/>
      <c r="X32" s="76"/>
    </row>
    <row r="33" spans="1:25" ht="26.25" customHeight="1" x14ac:dyDescent="0.25">
      <c r="B33" s="228"/>
      <c r="C33" s="61" t="s">
        <v>235</v>
      </c>
      <c r="D33" s="93">
        <f t="shared" si="6"/>
        <v>688</v>
      </c>
      <c r="E33" s="144">
        <f t="shared" si="4"/>
        <v>688</v>
      </c>
      <c r="F33" s="144">
        <f t="shared" si="5"/>
        <v>688</v>
      </c>
      <c r="G33" s="104">
        <f t="shared" si="5"/>
        <v>688</v>
      </c>
      <c r="H33" s="104">
        <f t="shared" si="5"/>
        <v>688</v>
      </c>
      <c r="I33" s="104">
        <f t="shared" si="5"/>
        <v>688</v>
      </c>
      <c r="J33" s="104">
        <f t="shared" si="5"/>
        <v>-1312</v>
      </c>
      <c r="K33" s="104">
        <f t="shared" si="5"/>
        <v>-1312</v>
      </c>
      <c r="L33" s="104">
        <f t="shared" si="5"/>
        <v>-112</v>
      </c>
      <c r="M33" s="104">
        <f t="shared" si="5"/>
        <v>-512</v>
      </c>
      <c r="N33" s="104">
        <f t="shared" si="5"/>
        <v>-1312</v>
      </c>
      <c r="O33" s="104">
        <f t="shared" si="5"/>
        <v>-112</v>
      </c>
      <c r="P33" s="70"/>
      <c r="Q33" s="70"/>
      <c r="R33" s="70"/>
      <c r="S33" s="70"/>
      <c r="T33" s="70"/>
      <c r="U33" s="70"/>
      <c r="V33" s="70"/>
      <c r="W33" s="70"/>
      <c r="X33" s="76"/>
    </row>
    <row r="34" spans="1:25" ht="27.75" customHeight="1" x14ac:dyDescent="0.25">
      <c r="B34" s="228"/>
      <c r="C34" s="61" t="s">
        <v>134</v>
      </c>
      <c r="D34" s="93">
        <f t="shared" si="6"/>
        <v>562</v>
      </c>
      <c r="E34" s="144">
        <f t="shared" si="4"/>
        <v>562</v>
      </c>
      <c r="F34" s="144">
        <f t="shared" si="5"/>
        <v>562</v>
      </c>
      <c r="G34" s="104">
        <f t="shared" si="5"/>
        <v>562</v>
      </c>
      <c r="H34" s="104">
        <f t="shared" si="5"/>
        <v>562</v>
      </c>
      <c r="I34" s="104">
        <f t="shared" si="5"/>
        <v>562</v>
      </c>
      <c r="J34" s="104">
        <f t="shared" si="5"/>
        <v>-938</v>
      </c>
      <c r="K34" s="104">
        <f t="shared" si="5"/>
        <v>-938</v>
      </c>
      <c r="L34" s="104">
        <f t="shared" si="5"/>
        <v>-38</v>
      </c>
      <c r="M34" s="104">
        <f t="shared" si="5"/>
        <v>-938</v>
      </c>
      <c r="N34" s="104">
        <f t="shared" si="5"/>
        <v>-938</v>
      </c>
      <c r="O34" s="104">
        <f t="shared" si="5"/>
        <v>-38</v>
      </c>
      <c r="P34" s="70"/>
      <c r="Q34" s="70"/>
      <c r="R34" s="70"/>
      <c r="S34" s="70"/>
      <c r="T34" s="70"/>
      <c r="U34" s="70"/>
      <c r="V34" s="70"/>
      <c r="W34" s="70"/>
      <c r="X34" s="76"/>
    </row>
    <row r="35" spans="1:25" ht="25.5" customHeight="1" x14ac:dyDescent="0.25">
      <c r="B35" s="228"/>
      <c r="C35" s="77" t="s">
        <v>234</v>
      </c>
      <c r="D35" s="93">
        <f t="shared" si="6"/>
        <v>2037</v>
      </c>
      <c r="E35" s="144">
        <f t="shared" si="4"/>
        <v>2037</v>
      </c>
      <c r="F35" s="144">
        <f t="shared" si="5"/>
        <v>2037</v>
      </c>
      <c r="G35" s="104">
        <f t="shared" si="5"/>
        <v>2037</v>
      </c>
      <c r="H35" s="104">
        <f t="shared" si="5"/>
        <v>2037</v>
      </c>
      <c r="I35" s="104">
        <f t="shared" si="5"/>
        <v>2037</v>
      </c>
      <c r="J35" s="104">
        <f t="shared" si="5"/>
        <v>1587</v>
      </c>
      <c r="K35" s="104">
        <f t="shared" si="5"/>
        <v>2037</v>
      </c>
      <c r="L35" s="104">
        <f t="shared" si="5"/>
        <v>2037</v>
      </c>
      <c r="M35" s="104">
        <f t="shared" si="5"/>
        <v>1587</v>
      </c>
      <c r="N35" s="104">
        <f t="shared" si="5"/>
        <v>2037</v>
      </c>
      <c r="O35" s="104">
        <f t="shared" si="5"/>
        <v>2037</v>
      </c>
      <c r="P35" s="70"/>
      <c r="Q35" s="70"/>
      <c r="R35" s="70"/>
      <c r="S35" s="70"/>
      <c r="T35" s="70"/>
      <c r="U35" s="70"/>
      <c r="V35" s="70"/>
      <c r="W35" s="70"/>
      <c r="X35" s="76"/>
    </row>
    <row r="36" spans="1:25" ht="21.75" customHeight="1" x14ac:dyDescent="0.25">
      <c r="B36" s="228"/>
      <c r="C36" s="77" t="s">
        <v>264</v>
      </c>
      <c r="D36" s="93">
        <f t="shared" si="6"/>
        <v>168</v>
      </c>
      <c r="E36" s="144">
        <f t="shared" si="4"/>
        <v>-282</v>
      </c>
      <c r="F36" s="144">
        <f t="shared" si="5"/>
        <v>-282</v>
      </c>
      <c r="G36" s="104">
        <f t="shared" si="5"/>
        <v>-282</v>
      </c>
      <c r="H36" s="104">
        <f t="shared" si="5"/>
        <v>-282</v>
      </c>
      <c r="I36" s="104">
        <f t="shared" si="5"/>
        <v>468</v>
      </c>
      <c r="J36" s="104">
        <f t="shared" si="5"/>
        <v>468</v>
      </c>
      <c r="K36" s="104">
        <f t="shared" si="5"/>
        <v>-132</v>
      </c>
      <c r="L36" s="104">
        <f t="shared" si="5"/>
        <v>-132</v>
      </c>
      <c r="M36" s="104">
        <f t="shared" si="5"/>
        <v>18</v>
      </c>
      <c r="N36" s="104">
        <f t="shared" si="5"/>
        <v>468</v>
      </c>
      <c r="O36" s="104">
        <f t="shared" si="5"/>
        <v>468</v>
      </c>
      <c r="P36" s="70"/>
      <c r="Q36" s="70"/>
      <c r="R36" s="70"/>
      <c r="S36" s="70"/>
      <c r="T36" s="70"/>
      <c r="U36" s="70"/>
      <c r="V36" s="70"/>
      <c r="W36" s="70"/>
      <c r="X36" s="76"/>
    </row>
    <row r="37" spans="1:25" ht="23.25" customHeight="1" x14ac:dyDescent="0.25">
      <c r="B37" s="229"/>
      <c r="C37" s="134" t="s">
        <v>8</v>
      </c>
      <c r="D37" s="93">
        <f t="shared" si="6"/>
        <v>6289</v>
      </c>
      <c r="E37" s="144">
        <f>E15-E26</f>
        <v>5039</v>
      </c>
      <c r="F37" s="144">
        <f t="shared" si="5"/>
        <v>5039</v>
      </c>
      <c r="G37" s="104">
        <f t="shared" si="5"/>
        <v>6159</v>
      </c>
      <c r="H37" s="104">
        <f t="shared" si="5"/>
        <v>6139</v>
      </c>
      <c r="I37" s="104">
        <f t="shared" si="5"/>
        <v>7189</v>
      </c>
      <c r="J37" s="104">
        <f t="shared" si="5"/>
        <v>4529</v>
      </c>
      <c r="K37" s="104">
        <f t="shared" si="5"/>
        <v>4979</v>
      </c>
      <c r="L37" s="104">
        <f t="shared" si="5"/>
        <v>6879</v>
      </c>
      <c r="M37" s="104">
        <f t="shared" si="5"/>
        <v>3659</v>
      </c>
      <c r="N37" s="104">
        <f t="shared" si="5"/>
        <v>3429</v>
      </c>
      <c r="O37" s="104">
        <f t="shared" si="5"/>
        <v>5529</v>
      </c>
      <c r="P37" s="70"/>
      <c r="Q37" s="70"/>
      <c r="R37" s="70"/>
      <c r="S37" s="70"/>
      <c r="T37" s="70"/>
      <c r="U37" s="70"/>
      <c r="V37" s="70"/>
      <c r="W37" s="70"/>
      <c r="X37" s="76"/>
    </row>
    <row r="38" spans="1:25" ht="81.75" customHeight="1" x14ac:dyDescent="0.25">
      <c r="B38" s="129" t="s">
        <v>308</v>
      </c>
      <c r="C38" s="129"/>
      <c r="D38" s="93">
        <f>SUM('Финансовый план 2 год'!O38+'Финансовый план 3 год'!D37)</f>
        <v>66957</v>
      </c>
      <c r="E38" s="93">
        <f>SUM(D38+E37)</f>
        <v>71996</v>
      </c>
      <c r="F38" s="93">
        <f t="shared" ref="F38:O38" si="7">SUM(E38+F37)</f>
        <v>77035</v>
      </c>
      <c r="G38" s="93">
        <f t="shared" si="7"/>
        <v>83194</v>
      </c>
      <c r="H38" s="93">
        <f t="shared" si="7"/>
        <v>89333</v>
      </c>
      <c r="I38" s="93">
        <f t="shared" si="7"/>
        <v>96522</v>
      </c>
      <c r="J38" s="93">
        <f t="shared" si="7"/>
        <v>101051</v>
      </c>
      <c r="K38" s="93">
        <f t="shared" si="7"/>
        <v>106030</v>
      </c>
      <c r="L38" s="93">
        <f t="shared" si="7"/>
        <v>112909</v>
      </c>
      <c r="M38" s="93">
        <f t="shared" si="7"/>
        <v>116568</v>
      </c>
      <c r="N38" s="93">
        <f t="shared" si="7"/>
        <v>119997</v>
      </c>
      <c r="O38" s="93">
        <f t="shared" si="7"/>
        <v>125526</v>
      </c>
      <c r="P38" s="71"/>
      <c r="Q38" s="71"/>
      <c r="R38" s="71"/>
      <c r="S38" s="71"/>
      <c r="T38" s="71"/>
      <c r="U38" s="71"/>
      <c r="V38" s="71"/>
      <c r="W38" s="71"/>
      <c r="X38" s="76"/>
    </row>
    <row r="39" spans="1:25" ht="55.5" customHeight="1" x14ac:dyDescent="0.25">
      <c r="B39" s="129"/>
      <c r="C39" s="129"/>
      <c r="D39" s="93"/>
      <c r="E39" s="93"/>
      <c r="F39" s="93">
        <f>SUM(D38:T38)</f>
        <v>1167118</v>
      </c>
      <c r="G39" s="93"/>
      <c r="H39" s="93"/>
      <c r="I39" s="93"/>
      <c r="J39" s="135"/>
      <c r="K39" s="131"/>
      <c r="L39" s="132"/>
      <c r="M39" s="132"/>
      <c r="N39" s="132"/>
      <c r="O39" s="132"/>
      <c r="P39" s="136"/>
      <c r="Q39" s="136"/>
      <c r="R39" s="136"/>
      <c r="S39" s="136"/>
      <c r="T39" s="136"/>
      <c r="U39" s="136"/>
      <c r="V39" s="136"/>
      <c r="W39" s="136"/>
      <c r="X39" s="76"/>
    </row>
    <row r="40" spans="1:25" ht="50.1" customHeight="1" x14ac:dyDescent="0.25">
      <c r="B40" s="82"/>
      <c r="C40" s="82"/>
      <c r="P40" s="71"/>
      <c r="Q40" s="71"/>
      <c r="R40" s="71"/>
      <c r="S40" s="71"/>
      <c r="T40" s="71"/>
      <c r="U40" s="71"/>
      <c r="V40" s="71"/>
      <c r="W40" s="71"/>
      <c r="X40" s="76"/>
    </row>
    <row r="41" spans="1:25" s="130" customFormat="1" ht="48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137"/>
      <c r="Q41" s="137"/>
      <c r="R41" s="137"/>
      <c r="S41" s="137"/>
      <c r="T41" s="137"/>
      <c r="U41" s="137"/>
      <c r="V41" s="137"/>
      <c r="W41" s="137"/>
      <c r="X41" s="138"/>
    </row>
    <row r="42" spans="1:25" ht="41.25" customHeight="1" x14ac:dyDescent="0.25">
      <c r="P42" s="70"/>
      <c r="Q42" s="70"/>
      <c r="R42" s="70"/>
      <c r="S42" s="70"/>
      <c r="T42" s="70"/>
      <c r="U42" s="70"/>
      <c r="V42" s="70"/>
      <c r="W42" s="70"/>
      <c r="X42" s="76"/>
    </row>
    <row r="43" spans="1:25" ht="37.5" customHeight="1" x14ac:dyDescent="0.25">
      <c r="P43" s="70"/>
      <c r="Q43" s="70"/>
      <c r="R43" s="70"/>
      <c r="S43" s="70"/>
      <c r="T43" s="70"/>
      <c r="U43" s="70"/>
      <c r="V43" s="70"/>
      <c r="W43" s="70"/>
      <c r="X43" s="76"/>
    </row>
    <row r="44" spans="1:25" ht="54.95" customHeight="1" x14ac:dyDescent="0.25">
      <c r="P44" s="70"/>
      <c r="Q44" s="70"/>
      <c r="R44" s="70"/>
      <c r="S44" s="70"/>
      <c r="T44" s="70"/>
      <c r="U44" s="70"/>
      <c r="V44" s="70"/>
      <c r="W44" s="70"/>
      <c r="X44" s="76"/>
    </row>
    <row r="45" spans="1:25" ht="50.1" customHeight="1" x14ac:dyDescent="0.25">
      <c r="P45" s="70"/>
      <c r="Q45" s="70"/>
      <c r="R45" s="70"/>
      <c r="S45" s="70"/>
      <c r="T45" s="70"/>
      <c r="U45" s="70"/>
      <c r="V45" s="70"/>
      <c r="W45" s="70"/>
      <c r="X45" s="76"/>
    </row>
    <row r="46" spans="1:25" ht="50.1" customHeight="1" x14ac:dyDescent="0.25">
      <c r="P46" s="139"/>
      <c r="Q46" s="139"/>
      <c r="R46" s="139"/>
      <c r="S46" s="139"/>
      <c r="T46" s="139"/>
      <c r="U46" s="139"/>
      <c r="V46" s="139"/>
      <c r="W46" s="139"/>
      <c r="X46" s="76"/>
    </row>
    <row r="47" spans="1:25" ht="37.5" customHeight="1" x14ac:dyDescent="0.25">
      <c r="P47" s="70"/>
      <c r="Q47" s="70"/>
      <c r="R47" s="70"/>
      <c r="S47" s="70"/>
      <c r="T47" s="70"/>
      <c r="U47" s="70"/>
      <c r="V47" s="70"/>
      <c r="W47" s="70"/>
      <c r="X47" s="76"/>
    </row>
    <row r="48" spans="1:25" ht="90.75" customHeight="1" x14ac:dyDescent="0.25">
      <c r="P48" s="76"/>
      <c r="Q48" s="76"/>
      <c r="R48" s="76"/>
      <c r="S48" s="76"/>
      <c r="T48" s="76"/>
      <c r="U48" s="76"/>
      <c r="V48" s="76"/>
      <c r="W48" s="76"/>
      <c r="X48" s="71"/>
      <c r="Y48" s="93"/>
    </row>
    <row r="49" spans="1:24" ht="69.75" customHeight="1" x14ac:dyDescent="0.25">
      <c r="P49" s="76"/>
      <c r="Q49" s="76"/>
      <c r="R49" s="76"/>
      <c r="S49" s="76"/>
      <c r="T49" s="76"/>
      <c r="U49" s="76"/>
      <c r="V49" s="76"/>
      <c r="W49" s="76"/>
      <c r="X49" s="140"/>
    </row>
    <row r="50" spans="1:24" ht="57.75" customHeight="1" x14ac:dyDescent="0.25">
      <c r="P50" s="76"/>
      <c r="Q50" s="76"/>
      <c r="R50" s="76"/>
      <c r="S50" s="76"/>
      <c r="T50" s="76"/>
      <c r="U50" s="76"/>
      <c r="V50" s="76"/>
      <c r="W50" s="76"/>
      <c r="X50" s="76"/>
    </row>
    <row r="51" spans="1:24" ht="57.75" customHeight="1" x14ac:dyDescent="0.25">
      <c r="P51" s="91"/>
      <c r="Q51" s="91"/>
      <c r="R51" s="91"/>
      <c r="S51" s="91"/>
      <c r="T51" s="91"/>
      <c r="U51" s="91"/>
      <c r="V51" s="91"/>
      <c r="W51" s="91"/>
      <c r="X51" s="76"/>
    </row>
    <row r="52" spans="1:24" ht="50.1" customHeight="1" x14ac:dyDescent="0.25">
      <c r="P52" s="76"/>
      <c r="Q52" s="76"/>
      <c r="R52" s="76"/>
      <c r="S52" s="76"/>
      <c r="T52" s="71"/>
      <c r="U52" s="71"/>
      <c r="V52" s="71"/>
      <c r="W52" s="71"/>
      <c r="X52" s="76"/>
    </row>
    <row r="53" spans="1:24" ht="30.75" customHeight="1" x14ac:dyDescent="0.25">
      <c r="P53" s="70"/>
      <c r="Q53" s="70"/>
      <c r="R53" s="70"/>
      <c r="S53" s="70"/>
      <c r="T53" s="70"/>
      <c r="U53" s="70"/>
      <c r="V53" s="70"/>
      <c r="W53" s="70"/>
      <c r="X53" s="76"/>
    </row>
    <row r="54" spans="1:24" ht="30.75" customHeight="1" x14ac:dyDescent="0.25">
      <c r="P54" s="70"/>
      <c r="Q54" s="70"/>
      <c r="R54" s="70"/>
      <c r="S54" s="70"/>
      <c r="T54" s="70"/>
      <c r="U54" s="70"/>
      <c r="V54" s="70"/>
      <c r="W54" s="70"/>
      <c r="X54" s="76"/>
    </row>
    <row r="55" spans="1:24" ht="50.1" customHeight="1" x14ac:dyDescent="0.25">
      <c r="P55" s="71"/>
      <c r="Q55" s="71"/>
      <c r="R55" s="71"/>
      <c r="S55" s="71"/>
      <c r="T55" s="70"/>
      <c r="U55" s="70"/>
      <c r="V55" s="70"/>
      <c r="W55" s="70"/>
      <c r="X55" s="76"/>
    </row>
    <row r="56" spans="1:24" s="130" customFormat="1" ht="30" customHeigh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137"/>
      <c r="Q56" s="137"/>
      <c r="R56" s="137"/>
      <c r="S56" s="137"/>
      <c r="T56" s="137"/>
      <c r="U56" s="137"/>
      <c r="V56" s="137"/>
      <c r="W56" s="137"/>
      <c r="X56" s="138"/>
    </row>
    <row r="57" spans="1:24" ht="29.25" customHeight="1" x14ac:dyDescent="0.25">
      <c r="P57" s="70"/>
      <c r="Q57" s="70"/>
      <c r="R57" s="70"/>
      <c r="S57" s="70"/>
      <c r="T57" s="70"/>
      <c r="U57" s="70"/>
      <c r="V57" s="70"/>
      <c r="W57" s="70"/>
      <c r="X57" s="76"/>
    </row>
    <row r="58" spans="1:24" ht="27.75" customHeight="1" x14ac:dyDescent="0.25">
      <c r="P58" s="70"/>
      <c r="Q58" s="70"/>
      <c r="R58" s="70"/>
      <c r="S58" s="70"/>
      <c r="T58" s="70"/>
      <c r="U58" s="70"/>
      <c r="V58" s="70"/>
      <c r="W58" s="70"/>
      <c r="X58" s="76"/>
    </row>
    <row r="59" spans="1:24" ht="50.1" customHeight="1" x14ac:dyDescent="0.25">
      <c r="P59" s="70"/>
      <c r="Q59" s="70"/>
      <c r="R59" s="70"/>
      <c r="S59" s="70"/>
      <c r="T59" s="70"/>
      <c r="U59" s="70"/>
      <c r="V59" s="70"/>
      <c r="W59" s="70"/>
      <c r="X59" s="76"/>
    </row>
    <row r="60" spans="1:24" ht="50.1" customHeight="1" x14ac:dyDescent="0.25">
      <c r="P60" s="70"/>
      <c r="Q60" s="70"/>
      <c r="R60" s="70"/>
      <c r="S60" s="70"/>
      <c r="T60" s="70"/>
      <c r="U60" s="70"/>
      <c r="V60" s="70"/>
      <c r="W60" s="70"/>
      <c r="X60" s="76"/>
    </row>
    <row r="61" spans="1:24" ht="80.25" customHeight="1" x14ac:dyDescent="0.25">
      <c r="P61" s="71"/>
      <c r="Q61" s="71"/>
      <c r="R61" s="71"/>
      <c r="S61" s="71"/>
      <c r="T61" s="71"/>
      <c r="U61" s="71"/>
      <c r="V61" s="71"/>
      <c r="W61" s="71"/>
      <c r="X61" s="76"/>
    </row>
    <row r="62" spans="1:24" ht="105.75" customHeight="1" x14ac:dyDescent="0.25">
      <c r="P62" s="71"/>
      <c r="Q62" s="71"/>
      <c r="R62" s="71"/>
      <c r="S62" s="71"/>
      <c r="T62" s="71"/>
      <c r="U62" s="71"/>
      <c r="V62" s="71"/>
      <c r="W62" s="71"/>
      <c r="X62" s="76"/>
    </row>
    <row r="63" spans="1:24" ht="89.25" customHeight="1" x14ac:dyDescent="0.25">
      <c r="P63" s="136"/>
      <c r="Q63" s="136"/>
      <c r="R63" s="136"/>
      <c r="S63" s="136"/>
      <c r="T63" s="71"/>
      <c r="U63" s="71"/>
      <c r="V63" s="71"/>
      <c r="W63" s="71"/>
      <c r="X63" s="76"/>
    </row>
    <row r="64" spans="1:24" ht="9.9499999999999993" customHeight="1" x14ac:dyDescent="0.25">
      <c r="P64" s="76"/>
      <c r="Q64" s="76"/>
      <c r="R64" s="76"/>
      <c r="S64" s="76"/>
      <c r="T64" s="76"/>
      <c r="U64" s="76"/>
      <c r="V64" s="76"/>
      <c r="W64" s="76"/>
      <c r="X64" s="76"/>
    </row>
    <row r="65" spans="1:24" ht="81" customHeight="1" x14ac:dyDescent="0.25">
      <c r="P65" s="91"/>
      <c r="Q65" s="91"/>
      <c r="R65" s="91"/>
      <c r="S65" s="91"/>
      <c r="T65" s="91"/>
      <c r="U65" s="91"/>
      <c r="V65" s="91"/>
      <c r="W65" s="91"/>
      <c r="X65" s="76"/>
    </row>
    <row r="66" spans="1:24" ht="50.1" customHeight="1" x14ac:dyDescent="0.25">
      <c r="P66" s="71"/>
      <c r="Q66" s="71"/>
      <c r="R66" s="71"/>
      <c r="S66" s="71"/>
      <c r="T66" s="71"/>
      <c r="U66" s="71"/>
      <c r="V66" s="71"/>
      <c r="W66" s="71"/>
      <c r="X66" s="76"/>
    </row>
    <row r="67" spans="1:24" ht="30.75" customHeight="1" x14ac:dyDescent="0.25">
      <c r="P67" s="70"/>
      <c r="Q67" s="70"/>
      <c r="R67" s="70"/>
      <c r="S67" s="70"/>
      <c r="T67" s="70"/>
      <c r="U67" s="70"/>
      <c r="V67" s="70"/>
      <c r="W67" s="70"/>
      <c r="X67" s="76"/>
    </row>
    <row r="68" spans="1:24" ht="30.75" customHeight="1" x14ac:dyDescent="0.25">
      <c r="P68" s="70"/>
      <c r="Q68" s="70"/>
      <c r="R68" s="70"/>
      <c r="S68" s="70"/>
      <c r="T68" s="70"/>
      <c r="U68" s="70"/>
      <c r="V68" s="70"/>
      <c r="W68" s="70"/>
      <c r="X68" s="76"/>
    </row>
    <row r="69" spans="1:24" ht="50.1" customHeight="1" x14ac:dyDescent="0.25">
      <c r="P69" s="70"/>
      <c r="Q69" s="70"/>
      <c r="R69" s="70"/>
      <c r="S69" s="70"/>
      <c r="T69" s="70"/>
      <c r="U69" s="70"/>
      <c r="V69" s="70"/>
      <c r="W69" s="70"/>
      <c r="X69" s="76"/>
    </row>
    <row r="70" spans="1:24" s="130" customFormat="1" ht="30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137"/>
      <c r="Q70" s="137"/>
      <c r="R70" s="137"/>
      <c r="S70" s="137"/>
      <c r="T70" s="137"/>
      <c r="U70" s="137"/>
      <c r="V70" s="137"/>
      <c r="W70" s="137"/>
      <c r="X70" s="138"/>
    </row>
    <row r="71" spans="1:24" ht="54" customHeight="1" x14ac:dyDescent="0.25">
      <c r="P71" s="70"/>
      <c r="Q71" s="70"/>
      <c r="R71" s="70"/>
      <c r="S71" s="70"/>
      <c r="T71" s="70"/>
      <c r="U71" s="70"/>
      <c r="V71" s="70"/>
      <c r="W71" s="70"/>
      <c r="X71" s="76"/>
    </row>
    <row r="72" spans="1:24" ht="64.5" customHeight="1" x14ac:dyDescent="0.25">
      <c r="P72" s="70"/>
      <c r="Q72" s="70"/>
      <c r="R72" s="70"/>
      <c r="S72" s="70"/>
      <c r="T72" s="70"/>
      <c r="U72" s="70"/>
      <c r="V72" s="70"/>
      <c r="W72" s="70"/>
      <c r="X72" s="76"/>
    </row>
    <row r="73" spans="1:24" ht="54.95" customHeight="1" x14ac:dyDescent="0.25">
      <c r="P73" s="71"/>
      <c r="Q73" s="71"/>
      <c r="R73" s="71"/>
      <c r="S73" s="71"/>
      <c r="T73" s="71"/>
      <c r="U73" s="71"/>
      <c r="V73" s="71"/>
      <c r="W73" s="71"/>
      <c r="X73" s="76"/>
    </row>
    <row r="74" spans="1:24" ht="50.1" customHeight="1" x14ac:dyDescent="0.25">
      <c r="P74" s="70"/>
      <c r="Q74" s="70"/>
      <c r="R74" s="70"/>
      <c r="S74" s="70"/>
      <c r="T74" s="70"/>
      <c r="U74" s="70"/>
      <c r="V74" s="70"/>
      <c r="W74" s="70"/>
      <c r="X74" s="76"/>
    </row>
    <row r="75" spans="1:24" ht="50.1" customHeight="1" x14ac:dyDescent="0.25">
      <c r="P75" s="70"/>
      <c r="Q75" s="70"/>
      <c r="R75" s="70"/>
      <c r="S75" s="70"/>
      <c r="T75" s="70"/>
      <c r="U75" s="70"/>
      <c r="V75" s="70"/>
      <c r="W75" s="70"/>
      <c r="X75" s="76"/>
    </row>
    <row r="76" spans="1:24" ht="67.5" customHeight="1" x14ac:dyDescent="0.25">
      <c r="P76" s="70"/>
      <c r="Q76" s="70"/>
      <c r="R76" s="70"/>
      <c r="S76" s="70"/>
      <c r="T76" s="70"/>
      <c r="U76" s="70"/>
      <c r="V76" s="70"/>
      <c r="W76" s="70"/>
      <c r="X76" s="76"/>
    </row>
    <row r="77" spans="1:24" ht="90.75" customHeight="1" x14ac:dyDescent="0.25">
      <c r="P77" s="71"/>
      <c r="Q77" s="71"/>
      <c r="R77" s="71"/>
      <c r="S77" s="71"/>
      <c r="T77" s="71"/>
      <c r="U77" s="71"/>
      <c r="V77" s="71"/>
      <c r="W77" s="71"/>
      <c r="X77" s="76"/>
    </row>
    <row r="78" spans="1:24" ht="89.25" customHeight="1" x14ac:dyDescent="0.25">
      <c r="P78" s="71"/>
      <c r="Q78" s="71"/>
      <c r="R78" s="71"/>
      <c r="S78" s="71"/>
      <c r="T78" s="71"/>
      <c r="U78" s="71"/>
      <c r="V78" s="71"/>
      <c r="W78" s="71"/>
      <c r="X78" s="76"/>
    </row>
    <row r="79" spans="1:24" x14ac:dyDescent="0.25">
      <c r="P79" s="76"/>
      <c r="Q79" s="76"/>
      <c r="R79" s="76"/>
      <c r="S79" s="76"/>
      <c r="T79" s="76"/>
      <c r="U79" s="76"/>
      <c r="V79" s="76"/>
      <c r="W79" s="76"/>
      <c r="X79" s="76"/>
    </row>
    <row r="80" spans="1:24" x14ac:dyDescent="0.25">
      <c r="P80" s="76"/>
      <c r="Q80" s="76"/>
      <c r="R80" s="76"/>
      <c r="S80" s="76"/>
      <c r="T80" s="76"/>
      <c r="U80" s="76"/>
      <c r="V80" s="76"/>
      <c r="W80" s="76"/>
      <c r="X80" s="76"/>
    </row>
    <row r="81" spans="16:24" x14ac:dyDescent="0.25">
      <c r="P81" s="76"/>
      <c r="Q81" s="76"/>
      <c r="R81" s="76"/>
      <c r="S81" s="76"/>
      <c r="T81" s="76"/>
      <c r="U81" s="76"/>
      <c r="V81" s="76"/>
      <c r="W81" s="76"/>
      <c r="X81" s="76"/>
    </row>
    <row r="82" spans="16:24" x14ac:dyDescent="0.25">
      <c r="P82" s="76"/>
      <c r="Q82" s="76"/>
      <c r="R82" s="76"/>
      <c r="S82" s="76"/>
      <c r="T82" s="76"/>
      <c r="U82" s="76"/>
      <c r="V82" s="76"/>
      <c r="W82" s="76"/>
      <c r="X82" s="76"/>
    </row>
    <row r="83" spans="16:24" x14ac:dyDescent="0.25">
      <c r="P83" s="76"/>
      <c r="Q83" s="76"/>
      <c r="R83" s="76"/>
      <c r="S83" s="76"/>
      <c r="T83" s="76"/>
      <c r="U83" s="76"/>
      <c r="V83" s="76"/>
      <c r="W83" s="76"/>
      <c r="X83" s="76"/>
    </row>
    <row r="84" spans="16:24" x14ac:dyDescent="0.25">
      <c r="P84" s="76"/>
      <c r="Q84" s="76"/>
      <c r="R84" s="76"/>
      <c r="S84" s="76"/>
      <c r="T84" s="76"/>
      <c r="U84" s="76"/>
      <c r="V84" s="76"/>
      <c r="W84" s="76"/>
      <c r="X84" s="76"/>
    </row>
    <row r="85" spans="16:24" x14ac:dyDescent="0.25">
      <c r="P85" s="76"/>
      <c r="Q85" s="76"/>
      <c r="R85" s="76"/>
      <c r="S85" s="76"/>
      <c r="T85" s="76"/>
      <c r="U85" s="76"/>
      <c r="V85" s="76"/>
      <c r="W85" s="76"/>
      <c r="X85" s="76"/>
    </row>
    <row r="86" spans="16:24" x14ac:dyDescent="0.25">
      <c r="P86" s="76"/>
      <c r="Q86" s="76"/>
      <c r="R86" s="76"/>
      <c r="S86" s="76"/>
      <c r="T86" s="76"/>
      <c r="U86" s="76"/>
      <c r="V86" s="76"/>
      <c r="W86" s="76"/>
      <c r="X86" s="76"/>
    </row>
    <row r="87" spans="16:24" x14ac:dyDescent="0.25">
      <c r="P87" s="76"/>
      <c r="Q87" s="76"/>
      <c r="R87" s="76"/>
      <c r="S87" s="76"/>
      <c r="T87" s="76"/>
      <c r="U87" s="76"/>
      <c r="V87" s="76"/>
      <c r="W87" s="76"/>
      <c r="X87" s="76"/>
    </row>
    <row r="88" spans="16:24" x14ac:dyDescent="0.25">
      <c r="P88" s="76"/>
      <c r="Q88" s="76"/>
      <c r="R88" s="76"/>
      <c r="S88" s="76"/>
      <c r="T88" s="76"/>
      <c r="U88" s="76"/>
      <c r="V88" s="76"/>
      <c r="W88" s="76"/>
      <c r="X88" s="76"/>
    </row>
    <row r="89" spans="16:24" x14ac:dyDescent="0.25">
      <c r="P89" s="76"/>
      <c r="Q89" s="76"/>
      <c r="R89" s="76"/>
      <c r="S89" s="76"/>
      <c r="T89" s="76"/>
      <c r="U89" s="76"/>
      <c r="V89" s="76"/>
      <c r="W89" s="76"/>
      <c r="X89" s="76"/>
    </row>
    <row r="90" spans="16:24" x14ac:dyDescent="0.25">
      <c r="P90" s="76"/>
      <c r="Q90" s="76"/>
      <c r="R90" s="76"/>
      <c r="S90" s="76"/>
      <c r="T90" s="76"/>
      <c r="U90" s="76"/>
      <c r="V90" s="76"/>
      <c r="W90" s="76"/>
      <c r="X90" s="76"/>
    </row>
    <row r="91" spans="16:24" x14ac:dyDescent="0.25">
      <c r="P91" s="76"/>
      <c r="Q91" s="76"/>
      <c r="R91" s="76"/>
      <c r="S91" s="76"/>
      <c r="T91" s="76"/>
      <c r="U91" s="76"/>
      <c r="V91" s="76"/>
      <c r="W91" s="76"/>
      <c r="X91" s="76"/>
    </row>
    <row r="92" spans="16:24" x14ac:dyDescent="0.25">
      <c r="P92" s="76"/>
      <c r="Q92" s="76"/>
      <c r="R92" s="76"/>
      <c r="S92" s="76"/>
      <c r="T92" s="76"/>
      <c r="U92" s="76"/>
      <c r="V92" s="76"/>
      <c r="W92" s="76"/>
      <c r="X92" s="76"/>
    </row>
    <row r="93" spans="16:24" x14ac:dyDescent="0.25">
      <c r="P93" s="76"/>
      <c r="Q93" s="76"/>
      <c r="R93" s="76"/>
      <c r="S93" s="76"/>
      <c r="T93" s="76"/>
      <c r="U93" s="76"/>
      <c r="V93" s="76"/>
      <c r="W93" s="76"/>
      <c r="X93" s="76"/>
    </row>
    <row r="94" spans="16:24" x14ac:dyDescent="0.25">
      <c r="P94" s="76"/>
      <c r="Q94" s="76"/>
      <c r="R94" s="76"/>
      <c r="S94" s="76"/>
      <c r="T94" s="76"/>
      <c r="U94" s="76"/>
      <c r="V94" s="76"/>
      <c r="W94" s="76"/>
      <c r="X94" s="76"/>
    </row>
    <row r="95" spans="16:24" x14ac:dyDescent="0.25">
      <c r="P95" s="76"/>
      <c r="Q95" s="76"/>
      <c r="R95" s="76"/>
      <c r="S95" s="76"/>
      <c r="T95" s="76"/>
      <c r="U95" s="76"/>
      <c r="V95" s="76"/>
      <c r="W95" s="76"/>
      <c r="X95" s="76"/>
    </row>
    <row r="96" spans="16:24" x14ac:dyDescent="0.25">
      <c r="P96" s="76"/>
      <c r="Q96" s="76"/>
      <c r="R96" s="76"/>
      <c r="S96" s="76"/>
      <c r="T96" s="76"/>
      <c r="U96" s="76"/>
      <c r="V96" s="76"/>
      <c r="W96" s="76"/>
      <c r="X96" s="76"/>
    </row>
    <row r="97" spans="16:24" x14ac:dyDescent="0.25">
      <c r="P97" s="76"/>
      <c r="Q97" s="76"/>
      <c r="R97" s="76"/>
      <c r="S97" s="76"/>
      <c r="T97" s="76"/>
      <c r="U97" s="76"/>
      <c r="V97" s="76"/>
      <c r="W97" s="76"/>
      <c r="X97" s="76"/>
    </row>
    <row r="98" spans="16:24" x14ac:dyDescent="0.25">
      <c r="P98" s="76"/>
      <c r="Q98" s="76"/>
      <c r="R98" s="76"/>
      <c r="S98" s="76"/>
      <c r="T98" s="76"/>
      <c r="U98" s="76"/>
      <c r="V98" s="76"/>
      <c r="W98" s="76"/>
      <c r="X98" s="76"/>
    </row>
    <row r="99" spans="16:24" x14ac:dyDescent="0.25">
      <c r="P99" s="76"/>
      <c r="Q99" s="76"/>
      <c r="R99" s="76"/>
      <c r="S99" s="76"/>
      <c r="T99" s="76"/>
      <c r="U99" s="76"/>
      <c r="V99" s="76"/>
      <c r="W99" s="76"/>
      <c r="X99" s="76"/>
    </row>
    <row r="100" spans="16:24" x14ac:dyDescent="0.25"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16:24" x14ac:dyDescent="0.25">
      <c r="P101" s="76"/>
      <c r="Q101" s="76"/>
      <c r="R101" s="76"/>
      <c r="S101" s="76"/>
      <c r="T101" s="76"/>
      <c r="U101" s="76"/>
      <c r="V101" s="76"/>
      <c r="W101" s="76"/>
      <c r="X101" s="76"/>
    </row>
    <row r="102" spans="16:24" x14ac:dyDescent="0.25"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16:24" x14ac:dyDescent="0.25">
      <c r="P103" s="76"/>
      <c r="Q103" s="76"/>
      <c r="R103" s="76"/>
      <c r="S103" s="76"/>
      <c r="T103" s="76"/>
      <c r="U103" s="76"/>
      <c r="V103" s="76"/>
      <c r="W103" s="76"/>
      <c r="X103" s="76"/>
    </row>
    <row r="104" spans="16:24" x14ac:dyDescent="0.25"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16:24" x14ac:dyDescent="0.25">
      <c r="P105" s="76"/>
      <c r="Q105" s="76"/>
      <c r="R105" s="76"/>
      <c r="S105" s="76"/>
      <c r="T105" s="76"/>
      <c r="U105" s="76"/>
      <c r="V105" s="76"/>
      <c r="W105" s="76"/>
      <c r="X105" s="76"/>
    </row>
    <row r="106" spans="16:24" x14ac:dyDescent="0.25"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16:24" x14ac:dyDescent="0.25">
      <c r="P107" s="76"/>
      <c r="Q107" s="76"/>
      <c r="R107" s="76"/>
      <c r="S107" s="76"/>
      <c r="T107" s="76"/>
      <c r="U107" s="76"/>
      <c r="V107" s="76"/>
      <c r="W107" s="76"/>
      <c r="X107" s="76"/>
    </row>
    <row r="108" spans="16:24" x14ac:dyDescent="0.25"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16:24" x14ac:dyDescent="0.25">
      <c r="P109" s="76"/>
      <c r="Q109" s="76"/>
      <c r="R109" s="76"/>
      <c r="S109" s="76"/>
      <c r="T109" s="76"/>
      <c r="U109" s="76"/>
      <c r="V109" s="76"/>
      <c r="W109" s="76"/>
      <c r="X109" s="76"/>
    </row>
    <row r="110" spans="16:24" x14ac:dyDescent="0.25"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16:24" x14ac:dyDescent="0.25">
      <c r="P111" s="76"/>
      <c r="Q111" s="76"/>
      <c r="R111" s="76"/>
      <c r="S111" s="76"/>
      <c r="T111" s="76"/>
      <c r="U111" s="76"/>
      <c r="V111" s="76"/>
      <c r="W111" s="76"/>
      <c r="X111" s="76"/>
    </row>
    <row r="112" spans="16:24" x14ac:dyDescent="0.25">
      <c r="P112" s="76"/>
      <c r="Q112" s="76"/>
      <c r="R112" s="76"/>
      <c r="S112" s="76"/>
      <c r="T112" s="76"/>
      <c r="U112" s="76"/>
      <c r="V112" s="76"/>
      <c r="W112" s="76"/>
      <c r="X112" s="76"/>
    </row>
  </sheetData>
  <mergeCells count="3">
    <mergeCell ref="B5:B15"/>
    <mergeCell ref="B16:B26"/>
    <mergeCell ref="B27:B37"/>
  </mergeCells>
  <pageMargins left="0.51181102362204722" right="0.39370078740157483" top="0.59055118110236215" bottom="0.59055118110236215" header="0.31496062992125984" footer="0.31496062992125984"/>
  <pageSetup paperSize="9" scale="61" orientation="portrait" r:id="rId1"/>
  <headerFooter>
    <oddHeader>&amp;L&amp;"-,полужирный"&amp;20&amp;K03-024ФИНАНСОВЫЙ ПЛАН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Анализ рынка Рязань</vt:lpstr>
      <vt:lpstr>Прибыль</vt:lpstr>
      <vt:lpstr>Инвестиционная программа </vt:lpstr>
      <vt:lpstr>Операционные расходы</vt:lpstr>
      <vt:lpstr>План продаж</vt:lpstr>
      <vt:lpstr>Финансовый план</vt:lpstr>
      <vt:lpstr>Финансовый план 2 год</vt:lpstr>
      <vt:lpstr>Финансовый план 3 год</vt:lpstr>
      <vt:lpstr>'Инвестиционная программа '!Область_печати</vt:lpstr>
      <vt:lpstr>'Операционные расходы'!Область_печати</vt:lpstr>
      <vt:lpstr>'План продаж'!Область_печати</vt:lpstr>
      <vt:lpstr>'Финансовый план'!Область_печати</vt:lpstr>
      <vt:lpstr>'Финансовый план 2 год'!Область_печати</vt:lpstr>
      <vt:lpstr>'Финансовый план 3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cp:lastPrinted>2018-04-11T11:18:45Z</cp:lastPrinted>
  <dcterms:created xsi:type="dcterms:W3CDTF">2018-03-09T11:40:12Z</dcterms:created>
  <dcterms:modified xsi:type="dcterms:W3CDTF">2018-07-04T12:06:24Z</dcterms:modified>
</cp:coreProperties>
</file>