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9"/>
  </bookViews>
  <sheets>
    <sheet name="оборудование" sheetId="1" r:id="rId1"/>
    <sheet name="сотрудники" sheetId="2" r:id="rId2"/>
    <sheet name="сс производства" sheetId="3" r:id="rId3"/>
    <sheet name="юнит экономика" sheetId="4" r:id="rId4"/>
    <sheet name="план действий и ДДС" sheetId="5" r:id="rId5"/>
    <sheet name="ОПиУ" sheetId="6" r:id="rId6"/>
    <sheet name="баланс" sheetId="7" r:id="rId7"/>
    <sheet name="кэш-фло" sheetId="8" r:id="rId8"/>
    <sheet name="графики" sheetId="10" r:id="rId9"/>
    <sheet name="Лист1" sheetId="11" r:id="rId10"/>
  </sheets>
  <calcPr calcId="145621"/>
</workbook>
</file>

<file path=xl/calcChain.xml><?xml version="1.0" encoding="utf-8"?>
<calcChain xmlns="http://schemas.openxmlformats.org/spreadsheetml/2006/main">
  <c r="A11" i="11" l="1"/>
  <c r="A10" i="11"/>
  <c r="A9" i="11"/>
  <c r="C10" i="11" l="1"/>
  <c r="C11" i="11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Y4" i="10"/>
  <c r="Z4" i="10"/>
  <c r="B4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R2" i="10"/>
  <c r="S2" i="10"/>
  <c r="T2" i="10"/>
  <c r="U2" i="10"/>
  <c r="V2" i="10"/>
  <c r="W2" i="10"/>
  <c r="X2" i="10"/>
  <c r="Y2" i="10"/>
  <c r="Z2" i="10"/>
  <c r="B2" i="10"/>
  <c r="C3" i="10"/>
  <c r="D3" i="10"/>
  <c r="E3" i="10"/>
  <c r="F3" i="10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B3" i="10"/>
  <c r="AA4" i="8" l="1"/>
  <c r="D20" i="8"/>
  <c r="E20" i="8"/>
  <c r="B9" i="8"/>
  <c r="B12" i="8" s="1"/>
  <c r="B20" i="8" s="1"/>
  <c r="B22" i="8" s="1"/>
  <c r="J4" i="8"/>
  <c r="G4" i="8"/>
  <c r="H4" i="8"/>
  <c r="I4" i="8"/>
  <c r="F4" i="8"/>
  <c r="C7" i="8"/>
  <c r="C20" i="8" s="1"/>
  <c r="D7" i="8"/>
  <c r="E7" i="8"/>
  <c r="B7" i="8"/>
  <c r="G6" i="8"/>
  <c r="I6" i="8"/>
  <c r="J6" i="8"/>
  <c r="K6" i="8"/>
  <c r="M6" i="8"/>
  <c r="N6" i="8"/>
  <c r="O6" i="8"/>
  <c r="Q6" i="8"/>
  <c r="R6" i="8"/>
  <c r="S6" i="8"/>
  <c r="S7" i="8" s="1"/>
  <c r="S20" i="8" s="1"/>
  <c r="U6" i="8"/>
  <c r="V6" i="8"/>
  <c r="W6" i="8"/>
  <c r="Y6" i="8"/>
  <c r="Z6" i="8"/>
  <c r="F6" i="8"/>
  <c r="G5" i="8"/>
  <c r="F5" i="8"/>
  <c r="H5" i="8"/>
  <c r="I5" i="8"/>
  <c r="J5" i="8"/>
  <c r="K5" i="8"/>
  <c r="L5" i="8"/>
  <c r="M5" i="8"/>
  <c r="M7" i="8" s="1"/>
  <c r="M20" i="8" s="1"/>
  <c r="N5" i="8"/>
  <c r="O5" i="8"/>
  <c r="P5" i="8"/>
  <c r="Q5" i="8"/>
  <c r="R5" i="8"/>
  <c r="S5" i="8"/>
  <c r="T5" i="8"/>
  <c r="U5" i="8"/>
  <c r="V5" i="8"/>
  <c r="W5" i="8"/>
  <c r="X5" i="8"/>
  <c r="Y5" i="8"/>
  <c r="Y7" i="8" s="1"/>
  <c r="Y20" i="8" s="1"/>
  <c r="Z5" i="8"/>
  <c r="I3" i="8"/>
  <c r="H3" i="8"/>
  <c r="J3" i="8"/>
  <c r="J7" i="8" s="1"/>
  <c r="J20" i="8" s="1"/>
  <c r="K3" i="8"/>
  <c r="L3" i="8"/>
  <c r="M3" i="8"/>
  <c r="N3" i="8"/>
  <c r="O3" i="8"/>
  <c r="P3" i="8"/>
  <c r="Q3" i="8"/>
  <c r="R3" i="8"/>
  <c r="R7" i="8" s="1"/>
  <c r="R20" i="8" s="1"/>
  <c r="S3" i="8"/>
  <c r="T3" i="8"/>
  <c r="U3" i="8"/>
  <c r="U7" i="8" s="1"/>
  <c r="U20" i="8" s="1"/>
  <c r="V3" i="8"/>
  <c r="W3" i="8"/>
  <c r="X3" i="8"/>
  <c r="Y3" i="8"/>
  <c r="Z3" i="8"/>
  <c r="Z7" i="8" s="1"/>
  <c r="Z20" i="8" s="1"/>
  <c r="G3" i="8"/>
  <c r="F3" i="8"/>
  <c r="G2" i="8"/>
  <c r="G7" i="8" s="1"/>
  <c r="G20" i="8" s="1"/>
  <c r="H2" i="8"/>
  <c r="H6" i="8" s="1"/>
  <c r="I2" i="8"/>
  <c r="J2" i="8"/>
  <c r="K2" i="8"/>
  <c r="K7" i="8" s="1"/>
  <c r="K20" i="8" s="1"/>
  <c r="L2" i="8"/>
  <c r="L6" i="8" s="1"/>
  <c r="M2" i="8"/>
  <c r="N2" i="8"/>
  <c r="N7" i="8" s="1"/>
  <c r="N20" i="8" s="1"/>
  <c r="O2" i="8"/>
  <c r="O7" i="8" s="1"/>
  <c r="O20" i="8" s="1"/>
  <c r="P2" i="8"/>
  <c r="Q2" i="8"/>
  <c r="Q7" i="8" s="1"/>
  <c r="Q20" i="8" s="1"/>
  <c r="R2" i="8"/>
  <c r="S2" i="8"/>
  <c r="T2" i="8"/>
  <c r="U2" i="8"/>
  <c r="V2" i="8"/>
  <c r="V7" i="8" s="1"/>
  <c r="V20" i="8" s="1"/>
  <c r="W2" i="8"/>
  <c r="W7" i="8" s="1"/>
  <c r="W20" i="8" s="1"/>
  <c r="X2" i="8"/>
  <c r="X6" i="8" s="1"/>
  <c r="Y2" i="8"/>
  <c r="Z2" i="8"/>
  <c r="F2" i="8"/>
  <c r="B29" i="10" l="1"/>
  <c r="C22" i="8"/>
  <c r="B21" i="8"/>
  <c r="C21" i="8" s="1"/>
  <c r="D21" i="8" s="1"/>
  <c r="E21" i="8" s="1"/>
  <c r="F21" i="8" s="1"/>
  <c r="G21" i="8" s="1"/>
  <c r="H21" i="8" s="1"/>
  <c r="I21" i="8" s="1"/>
  <c r="J21" i="8" s="1"/>
  <c r="K21" i="8" s="1"/>
  <c r="L21" i="8" s="1"/>
  <c r="M21" i="8" s="1"/>
  <c r="N21" i="8" s="1"/>
  <c r="O21" i="8" s="1"/>
  <c r="P21" i="8" s="1"/>
  <c r="Q21" i="8" s="1"/>
  <c r="R21" i="8" s="1"/>
  <c r="S21" i="8" s="1"/>
  <c r="T21" i="8" s="1"/>
  <c r="I7" i="8"/>
  <c r="I20" i="8" s="1"/>
  <c r="H7" i="8"/>
  <c r="H20" i="8" s="1"/>
  <c r="L7" i="8"/>
  <c r="L20" i="8" s="1"/>
  <c r="X7" i="8"/>
  <c r="X20" i="8" s="1"/>
  <c r="T6" i="8"/>
  <c r="T7" i="8" s="1"/>
  <c r="T20" i="8" s="1"/>
  <c r="P6" i="8"/>
  <c r="P7" i="8" s="1"/>
  <c r="P20" i="8" s="1"/>
  <c r="F7" i="8"/>
  <c r="F20" i="8" s="1"/>
  <c r="H13" i="7"/>
  <c r="I13" i="7"/>
  <c r="L13" i="7"/>
  <c r="M13" i="7"/>
  <c r="Q13" i="7"/>
  <c r="T13" i="7"/>
  <c r="U13" i="7"/>
  <c r="X13" i="7"/>
  <c r="Y13" i="7"/>
  <c r="H7" i="7"/>
  <c r="I7" i="7"/>
  <c r="J7" i="7"/>
  <c r="J13" i="7" s="1"/>
  <c r="K7" i="7"/>
  <c r="K13" i="7" s="1"/>
  <c r="L7" i="7"/>
  <c r="M7" i="7"/>
  <c r="N7" i="7"/>
  <c r="N13" i="7" s="1"/>
  <c r="O7" i="7"/>
  <c r="O13" i="7" s="1"/>
  <c r="P7" i="7"/>
  <c r="P13" i="7" s="1"/>
  <c r="Q7" i="7"/>
  <c r="R7" i="7"/>
  <c r="R13" i="7" s="1"/>
  <c r="S7" i="7"/>
  <c r="S13" i="7" s="1"/>
  <c r="T7" i="7"/>
  <c r="U7" i="7"/>
  <c r="V7" i="7"/>
  <c r="V13" i="7" s="1"/>
  <c r="W7" i="7"/>
  <c r="W13" i="7" s="1"/>
  <c r="X7" i="7"/>
  <c r="Y7" i="7"/>
  <c r="Z7" i="7"/>
  <c r="Z13" i="7" s="1"/>
  <c r="G7" i="7"/>
  <c r="G13" i="7" s="1"/>
  <c r="F7" i="7"/>
  <c r="F13" i="7" s="1"/>
  <c r="E7" i="7"/>
  <c r="E13" i="7" s="1"/>
  <c r="D7" i="7"/>
  <c r="D13" i="7" s="1"/>
  <c r="C8" i="7"/>
  <c r="C7" i="7" s="1"/>
  <c r="C13" i="7" s="1"/>
  <c r="C6" i="7"/>
  <c r="B6" i="7"/>
  <c r="B14" i="7" s="1"/>
  <c r="B23" i="7" s="1"/>
  <c r="C29" i="10" l="1"/>
  <c r="D22" i="8"/>
  <c r="U21" i="8"/>
  <c r="V21" i="8" s="1"/>
  <c r="W21" i="8" s="1"/>
  <c r="X21" i="8" s="1"/>
  <c r="Y21" i="8" s="1"/>
  <c r="Z21" i="8" s="1"/>
  <c r="C14" i="7"/>
  <c r="C23" i="7" s="1"/>
  <c r="E22" i="8" l="1"/>
  <c r="D29" i="10"/>
  <c r="C9" i="6"/>
  <c r="C10" i="6" s="1"/>
  <c r="D9" i="6"/>
  <c r="D10" i="6" s="1"/>
  <c r="E9" i="6"/>
  <c r="E10" i="6" s="1"/>
  <c r="B9" i="6"/>
  <c r="B10" i="6" s="1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F3" i="6"/>
  <c r="G21" i="5"/>
  <c r="H21" i="5"/>
  <c r="K21" i="5"/>
  <c r="G20" i="5"/>
  <c r="H20" i="5"/>
  <c r="I20" i="5"/>
  <c r="J20" i="5"/>
  <c r="K20" i="5"/>
  <c r="L20" i="5"/>
  <c r="M20" i="5"/>
  <c r="M21" i="5" s="1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G19" i="5"/>
  <c r="G2" i="6" s="1"/>
  <c r="F20" i="5"/>
  <c r="F21" i="5" s="1"/>
  <c r="F19" i="5"/>
  <c r="F2" i="6" s="1"/>
  <c r="N17" i="5"/>
  <c r="O17" i="5" s="1"/>
  <c r="L17" i="5"/>
  <c r="M17" i="5" s="1"/>
  <c r="M19" i="5" s="1"/>
  <c r="M2" i="6" s="1"/>
  <c r="J17" i="5"/>
  <c r="K17" i="5" s="1"/>
  <c r="K19" i="5" s="1"/>
  <c r="K2" i="6" s="1"/>
  <c r="H17" i="5"/>
  <c r="H19" i="5" s="1"/>
  <c r="H2" i="6" s="1"/>
  <c r="G15" i="4"/>
  <c r="F15" i="4"/>
  <c r="E15" i="4"/>
  <c r="D15" i="4"/>
  <c r="F22" i="8" l="1"/>
  <c r="E29" i="10"/>
  <c r="D2" i="7"/>
  <c r="E2" i="7" s="1"/>
  <c r="H4" i="6"/>
  <c r="H9" i="6" s="1"/>
  <c r="H10" i="6" s="1"/>
  <c r="M4" i="6"/>
  <c r="M9" i="6" s="1"/>
  <c r="M10" i="6" s="1"/>
  <c r="F4" i="6"/>
  <c r="F9" i="6" s="1"/>
  <c r="F10" i="6" s="1"/>
  <c r="K4" i="6"/>
  <c r="K9" i="6" s="1"/>
  <c r="K10" i="6" s="1"/>
  <c r="G4" i="6"/>
  <c r="G9" i="6" s="1"/>
  <c r="G10" i="6" s="1"/>
  <c r="P17" i="5"/>
  <c r="O19" i="5"/>
  <c r="L19" i="5"/>
  <c r="I17" i="5"/>
  <c r="I19" i="5" s="1"/>
  <c r="I2" i="6" s="1"/>
  <c r="I4" i="6" s="1"/>
  <c r="I9" i="6" s="1"/>
  <c r="I10" i="6" s="1"/>
  <c r="N19" i="5"/>
  <c r="N2" i="6" s="1"/>
  <c r="N4" i="6" s="1"/>
  <c r="N9" i="6" s="1"/>
  <c r="N10" i="6" s="1"/>
  <c r="J19" i="5"/>
  <c r="J2" i="6" s="1"/>
  <c r="J4" i="6" s="1"/>
  <c r="J9" i="6" s="1"/>
  <c r="J10" i="6" s="1"/>
  <c r="G14" i="4"/>
  <c r="F14" i="4"/>
  <c r="E14" i="4"/>
  <c r="D14" i="4"/>
  <c r="C14" i="4"/>
  <c r="D10" i="3"/>
  <c r="D12" i="3" s="1"/>
  <c r="D14" i="3" s="1"/>
  <c r="E10" i="3"/>
  <c r="E12" i="3" s="1"/>
  <c r="E14" i="3" s="1"/>
  <c r="F10" i="3"/>
  <c r="F12" i="3" s="1"/>
  <c r="F14" i="3" s="1"/>
  <c r="G10" i="3"/>
  <c r="G12" i="3" s="1"/>
  <c r="G14" i="3" s="1"/>
  <c r="C10" i="3"/>
  <c r="C12" i="3" s="1"/>
  <c r="C14" i="3" s="1"/>
  <c r="G22" i="8" l="1"/>
  <c r="F29" i="10"/>
  <c r="D6" i="7"/>
  <c r="D14" i="7" s="1"/>
  <c r="D23" i="7" s="1"/>
  <c r="F2" i="7"/>
  <c r="F6" i="7" s="1"/>
  <c r="F14" i="7" s="1"/>
  <c r="F23" i="7" s="1"/>
  <c r="E6" i="7"/>
  <c r="E14" i="7" s="1"/>
  <c r="E23" i="7" s="1"/>
  <c r="L2" i="6"/>
  <c r="L4" i="6" s="1"/>
  <c r="L9" i="6" s="1"/>
  <c r="L10" i="6" s="1"/>
  <c r="L21" i="5"/>
  <c r="O2" i="6"/>
  <c r="O4" i="6" s="1"/>
  <c r="O9" i="6" s="1"/>
  <c r="O10" i="6" s="1"/>
  <c r="O21" i="5"/>
  <c r="I21" i="5"/>
  <c r="J21" i="5"/>
  <c r="N21" i="5"/>
  <c r="Q17" i="5"/>
  <c r="P19" i="5"/>
  <c r="H12" i="2"/>
  <c r="G12" i="2"/>
  <c r="F12" i="2"/>
  <c r="E12" i="2"/>
  <c r="D12" i="2"/>
  <c r="E10" i="1"/>
  <c r="E9" i="1"/>
  <c r="E8" i="1"/>
  <c r="E7" i="1"/>
  <c r="E6" i="1"/>
  <c r="E5" i="1"/>
  <c r="E4" i="1"/>
  <c r="E3" i="1"/>
  <c r="E2" i="1"/>
  <c r="H22" i="8" l="1"/>
  <c r="G29" i="10"/>
  <c r="G2" i="7"/>
  <c r="P2" i="6"/>
  <c r="P4" i="6" s="1"/>
  <c r="P9" i="6" s="1"/>
  <c r="P10" i="6" s="1"/>
  <c r="P21" i="5"/>
  <c r="Q19" i="5"/>
  <c r="R17" i="5"/>
  <c r="E11" i="1"/>
  <c r="I22" i="8" l="1"/>
  <c r="H29" i="10"/>
  <c r="G6" i="7"/>
  <c r="G14" i="7" s="1"/>
  <c r="G23" i="7" s="1"/>
  <c r="H2" i="7"/>
  <c r="Q2" i="6"/>
  <c r="Q4" i="6" s="1"/>
  <c r="Q9" i="6" s="1"/>
  <c r="Q10" i="6" s="1"/>
  <c r="Q21" i="5"/>
  <c r="S17" i="5"/>
  <c r="R19" i="5"/>
  <c r="J22" i="8" l="1"/>
  <c r="I29" i="10"/>
  <c r="I2" i="7"/>
  <c r="H6" i="7"/>
  <c r="H14" i="7" s="1"/>
  <c r="H23" i="7" s="1"/>
  <c r="R2" i="6"/>
  <c r="R4" i="6" s="1"/>
  <c r="R9" i="6" s="1"/>
  <c r="R10" i="6" s="1"/>
  <c r="R21" i="5"/>
  <c r="T17" i="5"/>
  <c r="S19" i="5"/>
  <c r="K22" i="8" l="1"/>
  <c r="J29" i="10"/>
  <c r="I6" i="7"/>
  <c r="I14" i="7" s="1"/>
  <c r="I23" i="7" s="1"/>
  <c r="J2" i="7"/>
  <c r="S2" i="6"/>
  <c r="S4" i="6" s="1"/>
  <c r="S9" i="6" s="1"/>
  <c r="S10" i="6" s="1"/>
  <c r="S21" i="5"/>
  <c r="U17" i="5"/>
  <c r="T19" i="5"/>
  <c r="L22" i="8" l="1"/>
  <c r="K29" i="10"/>
  <c r="K2" i="7"/>
  <c r="J6" i="7"/>
  <c r="J14" i="7" s="1"/>
  <c r="J23" i="7" s="1"/>
  <c r="T2" i="6"/>
  <c r="T4" i="6" s="1"/>
  <c r="T9" i="6" s="1"/>
  <c r="T10" i="6" s="1"/>
  <c r="T21" i="5"/>
  <c r="V17" i="5"/>
  <c r="U19" i="5"/>
  <c r="M22" i="8" l="1"/>
  <c r="L29" i="10"/>
  <c r="K6" i="7"/>
  <c r="K14" i="7" s="1"/>
  <c r="K23" i="7" s="1"/>
  <c r="L2" i="7"/>
  <c r="U2" i="6"/>
  <c r="U4" i="6" s="1"/>
  <c r="U9" i="6" s="1"/>
  <c r="U10" i="6" s="1"/>
  <c r="U21" i="5"/>
  <c r="W17" i="5"/>
  <c r="V19" i="5"/>
  <c r="N22" i="8" l="1"/>
  <c r="M29" i="10"/>
  <c r="L6" i="7"/>
  <c r="L14" i="7" s="1"/>
  <c r="L23" i="7" s="1"/>
  <c r="M2" i="7"/>
  <c r="V2" i="6"/>
  <c r="V4" i="6" s="1"/>
  <c r="V9" i="6" s="1"/>
  <c r="V10" i="6" s="1"/>
  <c r="V21" i="5"/>
  <c r="W19" i="5"/>
  <c r="X17" i="5"/>
  <c r="O22" i="8" l="1"/>
  <c r="N29" i="10"/>
  <c r="M6" i="7"/>
  <c r="M14" i="7" s="1"/>
  <c r="M23" i="7" s="1"/>
  <c r="N2" i="7"/>
  <c r="W2" i="6"/>
  <c r="W4" i="6" s="1"/>
  <c r="W9" i="6" s="1"/>
  <c r="W10" i="6" s="1"/>
  <c r="W21" i="5"/>
  <c r="X19" i="5"/>
  <c r="Y17" i="5"/>
  <c r="P22" i="8" l="1"/>
  <c r="O29" i="10"/>
  <c r="N6" i="7"/>
  <c r="N14" i="7" s="1"/>
  <c r="N23" i="7" s="1"/>
  <c r="O2" i="7"/>
  <c r="X2" i="6"/>
  <c r="X4" i="6" s="1"/>
  <c r="X9" i="6" s="1"/>
  <c r="X10" i="6" s="1"/>
  <c r="X21" i="5"/>
  <c r="Y19" i="5"/>
  <c r="Z17" i="5"/>
  <c r="Z19" i="5" s="1"/>
  <c r="Q22" i="8" l="1"/>
  <c r="P29" i="10"/>
  <c r="O6" i="7"/>
  <c r="O14" i="7" s="1"/>
  <c r="O23" i="7" s="1"/>
  <c r="P2" i="7"/>
  <c r="Y2" i="6"/>
  <c r="Y4" i="6" s="1"/>
  <c r="Y9" i="6" s="1"/>
  <c r="Y10" i="6" s="1"/>
  <c r="Y21" i="5"/>
  <c r="Z2" i="6"/>
  <c r="Z4" i="6" s="1"/>
  <c r="Z9" i="6" s="1"/>
  <c r="Z10" i="6" s="1"/>
  <c r="Z21" i="5"/>
  <c r="R22" i="8" l="1"/>
  <c r="Q29" i="10"/>
  <c r="Q2" i="7"/>
  <c r="P6" i="7"/>
  <c r="P14" i="7" s="1"/>
  <c r="P23" i="7" s="1"/>
  <c r="S22" i="8" l="1"/>
  <c r="R29" i="10"/>
  <c r="Q6" i="7"/>
  <c r="Q14" i="7" s="1"/>
  <c r="Q23" i="7" s="1"/>
  <c r="R2" i="7"/>
  <c r="T22" i="8" l="1"/>
  <c r="S29" i="10"/>
  <c r="R6" i="7"/>
  <c r="R14" i="7" s="1"/>
  <c r="R23" i="7" s="1"/>
  <c r="S2" i="7"/>
  <c r="U22" i="8" l="1"/>
  <c r="T29" i="10"/>
  <c r="T2" i="7"/>
  <c r="S6" i="7"/>
  <c r="S14" i="7" s="1"/>
  <c r="S23" i="7" s="1"/>
  <c r="V22" i="8" l="1"/>
  <c r="U29" i="10"/>
  <c r="U2" i="7"/>
  <c r="T6" i="7"/>
  <c r="T14" i="7" s="1"/>
  <c r="T23" i="7" s="1"/>
  <c r="W22" i="8" l="1"/>
  <c r="V29" i="10"/>
  <c r="U6" i="7"/>
  <c r="U14" i="7" s="1"/>
  <c r="U23" i="7" s="1"/>
  <c r="V2" i="7"/>
  <c r="X22" i="8" l="1"/>
  <c r="W29" i="10"/>
  <c r="W2" i="7"/>
  <c r="V6" i="7"/>
  <c r="V14" i="7" s="1"/>
  <c r="V23" i="7" s="1"/>
  <c r="Y22" i="8" l="1"/>
  <c r="X29" i="10"/>
  <c r="X2" i="7"/>
  <c r="W6" i="7"/>
  <c r="W14" i="7" s="1"/>
  <c r="W23" i="7" s="1"/>
  <c r="Z22" i="8" l="1"/>
  <c r="Z29" i="10" s="1"/>
  <c r="Y29" i="10"/>
  <c r="Y2" i="7"/>
  <c r="X6" i="7"/>
  <c r="X14" i="7" s="1"/>
  <c r="X23" i="7" s="1"/>
  <c r="Z2" i="7" l="1"/>
  <c r="Z6" i="7" s="1"/>
  <c r="Z14" i="7" s="1"/>
  <c r="Z23" i="7" s="1"/>
  <c r="Y6" i="7"/>
  <c r="Y14" i="7" s="1"/>
  <c r="Y23" i="7" s="1"/>
</calcChain>
</file>

<file path=xl/sharedStrings.xml><?xml version="1.0" encoding="utf-8"?>
<sst xmlns="http://schemas.openxmlformats.org/spreadsheetml/2006/main" count="291" uniqueCount="177">
  <si>
    <t>оборудование</t>
  </si>
  <si>
    <t>цена, р.</t>
  </si>
  <si>
    <t>количество</t>
  </si>
  <si>
    <t>итог,р</t>
  </si>
  <si>
    <t>сушка</t>
  </si>
  <si>
    <t>гранулятор</t>
  </si>
  <si>
    <t>охлаждение</t>
  </si>
  <si>
    <t>фасовка</t>
  </si>
  <si>
    <t>прочие расходы</t>
  </si>
  <si>
    <t>кара</t>
  </si>
  <si>
    <t>рохля</t>
  </si>
  <si>
    <t>конвеер</t>
  </si>
  <si>
    <t>дробилка</t>
  </si>
  <si>
    <t>итого</t>
  </si>
  <si>
    <t>сотрудники</t>
  </si>
  <si>
    <t>цена</t>
  </si>
  <si>
    <t>директор</t>
  </si>
  <si>
    <t>начальник производства</t>
  </si>
  <si>
    <t>бухгалтер</t>
  </si>
  <si>
    <t xml:space="preserve">оператор </t>
  </si>
  <si>
    <t>старший смены</t>
  </si>
  <si>
    <t>менеджер по продажам</t>
  </si>
  <si>
    <t>закупщик</t>
  </si>
  <si>
    <t>КиПовец</t>
  </si>
  <si>
    <t>сварщик</t>
  </si>
  <si>
    <t>грузчик</t>
  </si>
  <si>
    <t>для производства 60 тонн</t>
  </si>
  <si>
    <t>для производства 120 тонн</t>
  </si>
  <si>
    <t>аутсорс</t>
  </si>
  <si>
    <t>для производства 180 тонн</t>
  </si>
  <si>
    <t>для производства 360 тонн</t>
  </si>
  <si>
    <t>для производства 540 тонн</t>
  </si>
  <si>
    <t>сырье</t>
  </si>
  <si>
    <t>эл-во</t>
  </si>
  <si>
    <t>амортизация</t>
  </si>
  <si>
    <t>расходники</t>
  </si>
  <si>
    <t>упаковка</t>
  </si>
  <si>
    <t>аренда</t>
  </si>
  <si>
    <t>60 тонн</t>
  </si>
  <si>
    <t>120 тонн</t>
  </si>
  <si>
    <t>180 тонн</t>
  </si>
  <si>
    <t>360 тонн</t>
  </si>
  <si>
    <t xml:space="preserve"> 540 тонн </t>
  </si>
  <si>
    <t>средний обьем заказа 4 тонны</t>
  </si>
  <si>
    <t>цена продажи минимум 12 р/кг</t>
  </si>
  <si>
    <t>САС 22р</t>
  </si>
  <si>
    <t xml:space="preserve"> </t>
  </si>
  <si>
    <t>юнит-экономика</t>
  </si>
  <si>
    <t>налог</t>
  </si>
  <si>
    <t>бонус за продажи</t>
  </si>
  <si>
    <t>САС</t>
  </si>
  <si>
    <t>выкуп клиента</t>
  </si>
  <si>
    <t>с/с производства 4х тонн</t>
  </si>
  <si>
    <t>1 юнит приносит минимум 48000 р.</t>
  </si>
  <si>
    <t>ОТЧЕТ О ПРИБЫЛЯХ И УБЫТКАХ</t>
  </si>
  <si>
    <t>ВАЛОВАЯ ПРИБЫЛЬ</t>
  </si>
  <si>
    <t>Общие издержки:</t>
  </si>
  <si>
    <t xml:space="preserve">    административные и офисные издержки</t>
  </si>
  <si>
    <t xml:space="preserve">    маркетинговые издержки</t>
  </si>
  <si>
    <t xml:space="preserve">    прочие расходы</t>
  </si>
  <si>
    <t>ОПЕРАЦИОННАЯ ПРИБЫЛЬ</t>
  </si>
  <si>
    <t>ЧИСТАЯ ПРИБЫЛЬ</t>
  </si>
  <si>
    <t>продажная цена</t>
  </si>
  <si>
    <t>общая производительность линнии 1 тонна/час</t>
  </si>
  <si>
    <t>используем обродувонае мощностью 500 кг/час (задваиваем оборудование)</t>
  </si>
  <si>
    <t>используем оборудование которое возможно починить в нынешних реалиях</t>
  </si>
  <si>
    <t>план действий</t>
  </si>
  <si>
    <t>10.2022г</t>
  </si>
  <si>
    <t>11.2022г</t>
  </si>
  <si>
    <t>12.2022г</t>
  </si>
  <si>
    <t>01.2023г</t>
  </si>
  <si>
    <t>02.2023г</t>
  </si>
  <si>
    <t>03.2023г</t>
  </si>
  <si>
    <t>04.2023г</t>
  </si>
  <si>
    <t>05.2023г</t>
  </si>
  <si>
    <t>06.2023г</t>
  </si>
  <si>
    <t>07.2023г</t>
  </si>
  <si>
    <t>08.2023г</t>
  </si>
  <si>
    <t>09.2023г</t>
  </si>
  <si>
    <t>10.2023г</t>
  </si>
  <si>
    <t>11.2023г</t>
  </si>
  <si>
    <t>12.2023г</t>
  </si>
  <si>
    <t>01.2024г</t>
  </si>
  <si>
    <t>02.2024г</t>
  </si>
  <si>
    <t>03.2024г</t>
  </si>
  <si>
    <t>аренда помещения</t>
  </si>
  <si>
    <t xml:space="preserve">HR </t>
  </si>
  <si>
    <t>подписание договоров по сырью и поставка</t>
  </si>
  <si>
    <t>обучение команды и всего персонала</t>
  </si>
  <si>
    <t>пусконаладка оборудования</t>
  </si>
  <si>
    <t>запуск производственного процесса</t>
  </si>
  <si>
    <t>заказать и оплатить оборудование</t>
  </si>
  <si>
    <t>9.2022г</t>
  </si>
  <si>
    <t>8.2022г</t>
  </si>
  <si>
    <t>7.2022г</t>
  </si>
  <si>
    <t>6.2022г</t>
  </si>
  <si>
    <t>05.2022г</t>
  </si>
  <si>
    <t>04.2022г</t>
  </si>
  <si>
    <t>ДДС</t>
  </si>
  <si>
    <t>описание бизнес процессов</t>
  </si>
  <si>
    <t>введение  отчетности</t>
  </si>
  <si>
    <t>система автоматизации</t>
  </si>
  <si>
    <t>контроль качества</t>
  </si>
  <si>
    <t>юнит экономика, р</t>
  </si>
  <si>
    <t>обьем продаж, кг</t>
  </si>
  <si>
    <t>итого на кг</t>
  </si>
  <si>
    <t>оборот</t>
  </si>
  <si>
    <t>расходы</t>
  </si>
  <si>
    <t>итог по месяцу</t>
  </si>
  <si>
    <t xml:space="preserve">юнит </t>
  </si>
  <si>
    <t>переменные расходы</t>
  </si>
  <si>
    <t>постоянные расходы</t>
  </si>
  <si>
    <t>за минимальный обьем производства в сутки берем 3 тонны</t>
  </si>
  <si>
    <t>второй раунд привлечения финансирования</t>
  </si>
  <si>
    <t>БАЛАНС</t>
  </si>
  <si>
    <t>Денежные средства</t>
  </si>
  <si>
    <t>Дебиторы</t>
  </si>
  <si>
    <t>Запасы</t>
  </si>
  <si>
    <t>Прочие оборотные активы</t>
  </si>
  <si>
    <t>Суммарные оборотные активы</t>
  </si>
  <si>
    <t>Основные средства</t>
  </si>
  <si>
    <t xml:space="preserve">   оборудование</t>
  </si>
  <si>
    <t xml:space="preserve">   транспортные средства</t>
  </si>
  <si>
    <t xml:space="preserve">   оргтехника</t>
  </si>
  <si>
    <t xml:space="preserve">   прочие ОС</t>
  </si>
  <si>
    <t xml:space="preserve">Прочие активы </t>
  </si>
  <si>
    <t>Суммарные внеоборотные активы</t>
  </si>
  <si>
    <t>ИТОГО АКТИВОВ</t>
  </si>
  <si>
    <t>Кредиторская задолженность</t>
  </si>
  <si>
    <t>Текущая часть кредитов</t>
  </si>
  <si>
    <t>Суммарные краткосрочные обязательства</t>
  </si>
  <si>
    <t>Долгосрочные обязательства</t>
  </si>
  <si>
    <t>Уставной капитал</t>
  </si>
  <si>
    <t>Резервы</t>
  </si>
  <si>
    <t>Нераспределенная прибыль (убыток)</t>
  </si>
  <si>
    <t>Суммарный капитал</t>
  </si>
  <si>
    <t>ИТОГО ОБЯЗАТЕЛЬСТВА И КАПИТАЛ</t>
  </si>
  <si>
    <t>кг в 4 тонн</t>
  </si>
  <si>
    <t>Оборот (без учета НДС)</t>
  </si>
  <si>
    <t>ДВИЖЕНИЕ ДЕНЕЖНЫХ СРЕДСТВ</t>
  </si>
  <si>
    <t>Поступления от продаж</t>
  </si>
  <si>
    <t>Затраты на материалы и комплектующие</t>
  </si>
  <si>
    <t>Постоянные издержки</t>
  </si>
  <si>
    <t>Зарплата и социальные взносы</t>
  </si>
  <si>
    <t>Налоги</t>
  </si>
  <si>
    <t>Кэш-фло от операционной деятельности</t>
  </si>
  <si>
    <t>Приобретение основных средств</t>
  </si>
  <si>
    <t>Строительство</t>
  </si>
  <si>
    <t>Прочие капиталовложения</t>
  </si>
  <si>
    <t>Кэш-фло от инвестиционной деятельности</t>
  </si>
  <si>
    <t>Акционерный капитал</t>
  </si>
  <si>
    <t>Поступления заемных средств</t>
  </si>
  <si>
    <t>Возврат займов</t>
  </si>
  <si>
    <t>Расходы по процентам</t>
  </si>
  <si>
    <t>Кэш-фло от финансовой деятельности</t>
  </si>
  <si>
    <t>СУММАРНЫЙ ДЕНЕЖНЫЙ ПОТОК</t>
  </si>
  <si>
    <t>Денежные средства на начало периода</t>
  </si>
  <si>
    <t>Денежные средства на конец периода</t>
  </si>
  <si>
    <t>операционная деятельность</t>
  </si>
  <si>
    <t>валовя прибыть</t>
  </si>
  <si>
    <t>чистая прибыль</t>
  </si>
  <si>
    <t>график окупаемости проекта</t>
  </si>
  <si>
    <t xml:space="preserve">обьем рынка Краснодарского края </t>
  </si>
  <si>
    <t>1 028</t>
  </si>
  <si>
    <t>лиды</t>
  </si>
  <si>
    <t>заявки</t>
  </si>
  <si>
    <t>покупки</t>
  </si>
  <si>
    <t>тонн</t>
  </si>
  <si>
    <t>продажа продукта</t>
  </si>
  <si>
    <t>услуги</t>
  </si>
  <si>
    <t>установка котла с "пожизненным" контрактом на поставку пеллеты</t>
  </si>
  <si>
    <t>пеллеты</t>
  </si>
  <si>
    <t>брикеты</t>
  </si>
  <si>
    <t>наполнитель</t>
  </si>
  <si>
    <t>чистка котла</t>
  </si>
  <si>
    <t>установка котла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</si>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</sst>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₽&quot;"/>
    <numFmt numFmtId="165" formatCode="_-* #,##0.00_ _р_ _-;\-* #,##0.00_ _р_ _-;_-* &quot;-&quot;??_ _р_ _-;_-@_-"/>
    <numFmt numFmtId="166" formatCode="#,###;\-#,###;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name val="ЏрЯмой Џроп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Times New Roman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8"/>
      <color indexed="8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indexed="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5" fillId="4" borderId="0" applyNumberFormat="0" applyBorder="0" applyAlignment="0" applyProtection="0"/>
    <xf numFmtId="0" fontId="6" fillId="0" borderId="0"/>
    <xf numFmtId="0" fontId="9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2" xfId="0" applyBorder="1"/>
    <xf numFmtId="0" fontId="2" fillId="2" borderId="2" xfId="2" applyBorder="1" applyAlignment="1"/>
    <xf numFmtId="0" fontId="2" fillId="2" borderId="2" xfId="2" applyBorder="1"/>
    <xf numFmtId="0" fontId="3" fillId="3" borderId="2" xfId="3" applyBorder="1"/>
    <xf numFmtId="0" fontId="0" fillId="0" borderId="2" xfId="0" applyNumberFormat="1" applyBorder="1"/>
    <xf numFmtId="164" fontId="3" fillId="3" borderId="2" xfId="3" applyNumberFormat="1" applyBorder="1"/>
    <xf numFmtId="0" fontId="2" fillId="2" borderId="2" xfId="2" applyNumberFormat="1" applyBorder="1" applyAlignment="1">
      <alignment horizontal="center"/>
    </xf>
    <xf numFmtId="0" fontId="0" fillId="0" borderId="2" xfId="0" applyNumberFormat="1" applyFill="1" applyBorder="1"/>
    <xf numFmtId="164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9" fontId="0" fillId="0" borderId="0" xfId="1" applyFont="1"/>
    <xf numFmtId="0" fontId="0" fillId="0" borderId="0" xfId="0" applyAlignment="1"/>
    <xf numFmtId="0" fontId="0" fillId="0" borderId="0" xfId="0" applyBorder="1"/>
    <xf numFmtId="0" fontId="0" fillId="0" borderId="3" xfId="0" applyBorder="1"/>
    <xf numFmtId="164" fontId="3" fillId="3" borderId="1" xfId="3" applyNumberFormat="1"/>
    <xf numFmtId="0" fontId="7" fillId="0" borderId="2" xfId="5" applyFont="1" applyFill="1" applyBorder="1" applyProtection="1">
      <protection hidden="1"/>
    </xf>
    <xf numFmtId="0" fontId="7" fillId="5" borderId="2" xfId="5" applyNumberFormat="1" applyFont="1" applyFill="1" applyBorder="1" applyAlignment="1" applyProtection="1">
      <alignment horizontal="left" vertical="center"/>
      <protection hidden="1"/>
    </xf>
    <xf numFmtId="0" fontId="8" fillId="0" borderId="2" xfId="6" applyFont="1" applyBorder="1" applyProtection="1">
      <protection hidden="1"/>
    </xf>
    <xf numFmtId="0" fontId="0" fillId="6" borderId="2" xfId="0" applyFill="1" applyBorder="1"/>
    <xf numFmtId="0" fontId="0" fillId="7" borderId="2" xfId="0" applyFill="1" applyBorder="1"/>
    <xf numFmtId="0" fontId="2" fillId="2" borderId="2" xfId="2" applyNumberFormat="1" applyBorder="1"/>
    <xf numFmtId="0" fontId="3" fillId="3" borderId="1" xfId="3"/>
    <xf numFmtId="0" fontId="3" fillId="3" borderId="5" xfId="3" applyBorder="1"/>
    <xf numFmtId="0" fontId="0" fillId="0" borderId="6" xfId="0" applyBorder="1"/>
    <xf numFmtId="0" fontId="0" fillId="7" borderId="6" xfId="0" applyFill="1" applyBorder="1"/>
    <xf numFmtId="0" fontId="0" fillId="6" borderId="6" xfId="0" applyFill="1" applyBorder="1"/>
    <xf numFmtId="0" fontId="3" fillId="3" borderId="6" xfId="3" applyBorder="1"/>
    <xf numFmtId="164" fontId="0" fillId="0" borderId="6" xfId="0" applyNumberFormat="1" applyBorder="1"/>
    <xf numFmtId="0" fontId="5" fillId="4" borderId="2" xfId="4" applyBorder="1" applyProtection="1">
      <protection hidden="1"/>
    </xf>
    <xf numFmtId="0" fontId="5" fillId="4" borderId="2" xfId="4" applyBorder="1"/>
    <xf numFmtId="0" fontId="9" fillId="0" borderId="0" xfId="6"/>
    <xf numFmtId="0" fontId="7" fillId="8" borderId="2" xfId="5" applyFont="1" applyFill="1" applyBorder="1" applyProtection="1">
      <protection hidden="1"/>
    </xf>
    <xf numFmtId="0" fontId="8" fillId="0" borderId="11" xfId="7" applyFont="1" applyBorder="1" applyProtection="1">
      <protection hidden="1"/>
    </xf>
    <xf numFmtId="0" fontId="8" fillId="0" borderId="11" xfId="6" applyFont="1" applyBorder="1" applyProtection="1">
      <protection hidden="1"/>
    </xf>
    <xf numFmtId="0" fontId="8" fillId="0" borderId="2" xfId="7" applyFont="1" applyBorder="1" applyProtection="1">
      <protection hidden="1"/>
    </xf>
    <xf numFmtId="0" fontId="7" fillId="10" borderId="11" xfId="7" applyFont="1" applyFill="1" applyBorder="1" applyProtection="1">
      <protection hidden="1"/>
    </xf>
    <xf numFmtId="0" fontId="7" fillId="11" borderId="11" xfId="7" applyFont="1" applyFill="1" applyBorder="1" applyProtection="1">
      <protection hidden="1"/>
    </xf>
    <xf numFmtId="0" fontId="7" fillId="10" borderId="12" xfId="7" applyFont="1" applyFill="1" applyBorder="1" applyProtection="1">
      <protection hidden="1"/>
    </xf>
    <xf numFmtId="0" fontId="7" fillId="13" borderId="11" xfId="7" applyFont="1" applyFill="1" applyBorder="1" applyProtection="1">
      <protection hidden="1"/>
    </xf>
    <xf numFmtId="0" fontId="2" fillId="2" borderId="0" xfId="2"/>
    <xf numFmtId="164" fontId="10" fillId="11" borderId="2" xfId="4" applyNumberFormat="1" applyFont="1" applyFill="1" applyBorder="1"/>
    <xf numFmtId="0" fontId="10" fillId="11" borderId="11" xfId="4" applyFont="1" applyFill="1" applyBorder="1" applyProtection="1">
      <protection hidden="1"/>
    </xf>
    <xf numFmtId="0" fontId="7" fillId="12" borderId="10" xfId="7" applyFont="1" applyFill="1" applyBorder="1" applyAlignment="1" applyProtection="1">
      <alignment horizontal="left" vertical="center"/>
      <protection hidden="1"/>
    </xf>
    <xf numFmtId="0" fontId="10" fillId="12" borderId="2" xfId="2" applyNumberFormat="1" applyFont="1" applyFill="1" applyBorder="1"/>
    <xf numFmtId="0" fontId="10" fillId="12" borderId="2" xfId="2" applyFont="1" applyFill="1" applyBorder="1"/>
    <xf numFmtId="164" fontId="11" fillId="0" borderId="2" xfId="0" applyNumberFormat="1" applyFont="1" applyBorder="1"/>
    <xf numFmtId="164" fontId="11" fillId="11" borderId="2" xfId="0" applyNumberFormat="1" applyFont="1" applyFill="1" applyBorder="1"/>
    <xf numFmtId="164" fontId="11" fillId="10" borderId="2" xfId="0" applyNumberFormat="1" applyFont="1" applyFill="1" applyBorder="1"/>
    <xf numFmtId="164" fontId="11" fillId="13" borderId="2" xfId="0" applyNumberFormat="1" applyFont="1" applyFill="1" applyBorder="1"/>
    <xf numFmtId="164" fontId="8" fillId="0" borderId="2" xfId="8" applyNumberFormat="1" applyFont="1" applyBorder="1" applyProtection="1">
      <protection hidden="1"/>
    </xf>
    <xf numFmtId="164" fontId="0" fillId="0" borderId="0" xfId="0" applyNumberFormat="1"/>
    <xf numFmtId="164" fontId="8" fillId="0" borderId="2" xfId="5" applyNumberFormat="1" applyFont="1" applyBorder="1" applyProtection="1">
      <protection hidden="1"/>
    </xf>
    <xf numFmtId="164" fontId="7" fillId="0" borderId="2" xfId="5" applyNumberFormat="1" applyFont="1" applyBorder="1" applyProtection="1">
      <protection hidden="1"/>
    </xf>
    <xf numFmtId="164" fontId="5" fillId="4" borderId="2" xfId="4" applyNumberFormat="1" applyBorder="1"/>
    <xf numFmtId="164" fontId="9" fillId="0" borderId="2" xfId="6" applyNumberFormat="1" applyBorder="1"/>
    <xf numFmtId="164" fontId="0" fillId="9" borderId="2" xfId="0" applyNumberFormat="1" applyFill="1" applyBorder="1"/>
    <xf numFmtId="0" fontId="12" fillId="5" borderId="13" xfId="9" applyFont="1" applyFill="1" applyBorder="1" applyAlignment="1" applyProtection="1">
      <alignment horizontal="left" vertical="center"/>
      <protection hidden="1"/>
    </xf>
    <xf numFmtId="0" fontId="14" fillId="0" borderId="14" xfId="9" applyNumberFormat="1" applyFont="1" applyFill="1" applyBorder="1" applyAlignment="1" applyProtection="1">
      <alignment horizontal="left"/>
      <protection hidden="1"/>
    </xf>
    <xf numFmtId="166" fontId="14" fillId="0" borderId="14" xfId="9" applyNumberFormat="1" applyFont="1" applyFill="1" applyBorder="1" applyAlignment="1" applyProtection="1">
      <protection hidden="1"/>
    </xf>
    <xf numFmtId="0" fontId="13" fillId="14" borderId="2" xfId="9" applyFont="1" applyFill="1" applyBorder="1" applyProtection="1">
      <protection hidden="1"/>
    </xf>
    <xf numFmtId="166" fontId="13" fillId="14" borderId="2" xfId="9" applyNumberFormat="1" applyFont="1" applyFill="1" applyBorder="1" applyProtection="1">
      <protection hidden="1"/>
    </xf>
    <xf numFmtId="0" fontId="14" fillId="0" borderId="2" xfId="9" applyFont="1" applyBorder="1" applyProtection="1">
      <protection hidden="1"/>
    </xf>
    <xf numFmtId="166" fontId="14" fillId="0" borderId="2" xfId="9" applyNumberFormat="1" applyFont="1" applyBorder="1" applyProtection="1">
      <protection hidden="1"/>
    </xf>
    <xf numFmtId="0" fontId="13" fillId="15" borderId="2" xfId="9" applyFont="1" applyFill="1" applyBorder="1" applyProtection="1">
      <protection hidden="1"/>
    </xf>
    <xf numFmtId="166" fontId="13" fillId="15" borderId="2" xfId="9" applyNumberFormat="1" applyFont="1" applyFill="1" applyBorder="1" applyProtection="1">
      <protection hidden="1"/>
    </xf>
    <xf numFmtId="0" fontId="14" fillId="0" borderId="3" xfId="9" applyFont="1" applyBorder="1" applyProtection="1">
      <protection hidden="1"/>
    </xf>
    <xf numFmtId="166" fontId="14" fillId="0" borderId="3" xfId="9" applyNumberFormat="1" applyFont="1" applyBorder="1" applyProtection="1">
      <protection hidden="1"/>
    </xf>
    <xf numFmtId="166" fontId="14" fillId="0" borderId="2" xfId="9" applyNumberFormat="1" applyFont="1" applyFill="1" applyBorder="1" applyAlignment="1" applyProtection="1">
      <protection hidden="1"/>
    </xf>
    <xf numFmtId="0" fontId="6" fillId="0" borderId="2" xfId="7" applyBorder="1"/>
    <xf numFmtId="166" fontId="14" fillId="0" borderId="0" xfId="9" applyNumberFormat="1" applyFont="1" applyFill="1" applyBorder="1" applyAlignment="1" applyProtection="1">
      <protection hidden="1"/>
    </xf>
    <xf numFmtId="0" fontId="16" fillId="0" borderId="0" xfId="10" applyAlignment="1">
      <alignment vertical="center" wrapText="1"/>
    </xf>
    <xf numFmtId="0" fontId="16" fillId="0" borderId="0" xfId="10"/>
    <xf numFmtId="0" fontId="0" fillId="0" borderId="0" xfId="0" applyAlignment="1">
      <alignment horizontal="center"/>
    </xf>
    <xf numFmtId="0" fontId="3" fillId="3" borderId="0" xfId="3" applyBorder="1"/>
    <xf numFmtId="0" fontId="0" fillId="16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11" borderId="16" xfId="4" applyFill="1" applyBorder="1"/>
    <xf numFmtId="0" fontId="5" fillId="11" borderId="15" xfId="4" applyFill="1" applyBorder="1" applyAlignment="1">
      <alignment horizontal="center"/>
    </xf>
    <xf numFmtId="0" fontId="5" fillId="11" borderId="11" xfId="4" applyFill="1" applyBorder="1"/>
    <xf numFmtId="0" fontId="5" fillId="11" borderId="12" xfId="4" applyFill="1" applyBorder="1"/>
    <xf numFmtId="0" fontId="0" fillId="16" borderId="2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11" borderId="15" xfId="4" applyFill="1" applyBorder="1" applyAlignment="1">
      <alignment horizontal="center"/>
    </xf>
    <xf numFmtId="0" fontId="5" fillId="11" borderId="17" xfId="4" applyFill="1" applyBorder="1" applyAlignment="1">
      <alignment horizontal="center"/>
    </xf>
    <xf numFmtId="0" fontId="0" fillId="0" borderId="0" xfId="0" applyAlignment="1">
      <alignment horizontal="center"/>
    </xf>
    <xf numFmtId="0" fontId="9" fillId="13" borderId="8" xfId="6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5" fillId="7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1">
    <cellStyle name="Comma_BS" xfId="8"/>
    <cellStyle name="Normal_BS" xfId="7"/>
    <cellStyle name="Normal_CF" xfId="9"/>
    <cellStyle name="Normal_PL" xfId="5"/>
    <cellStyle name="Вывод" xfId="3" builtinId="21"/>
    <cellStyle name="Гиперссылка" xfId="10" builtinId="8"/>
    <cellStyle name="Нейтральный" xfId="4" builtinId="28"/>
    <cellStyle name="Обычный" xfId="0" builtinId="0"/>
    <cellStyle name="Обычный_ИнвестАнализ" xfId="6"/>
    <cellStyle name="Процентный" xfId="1" builtinId="5"/>
    <cellStyle name="Хороший" xfId="2" builtinId="26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01618547681541"/>
          <c:y val="2.8252405949256341E-2"/>
          <c:w val="0.52876618547681542"/>
          <c:h val="0.89719889180519097"/>
        </c:manualLayout>
      </c:layout>
      <c:lineChart>
        <c:grouping val="standard"/>
        <c:varyColors val="0"/>
        <c:ser>
          <c:idx val="0"/>
          <c:order val="0"/>
          <c:tx>
            <c:strRef>
              <c:f>графики!$A$2</c:f>
              <c:strCache>
                <c:ptCount val="1"/>
                <c:pt idx="0">
                  <c:v>оборот</c:v>
                </c:pt>
              </c:strCache>
            </c:strRef>
          </c:tx>
          <c:marker>
            <c:symbol val="none"/>
          </c:marker>
          <c:val>
            <c:numRef>
              <c:f>графики!$B$2:$Z$2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780000</c:v>
                </c:pt>
                <c:pt idx="5">
                  <c:v>840000</c:v>
                </c:pt>
                <c:pt idx="6">
                  <c:v>1680000</c:v>
                </c:pt>
                <c:pt idx="7">
                  <c:v>1800000</c:v>
                </c:pt>
                <c:pt idx="8">
                  <c:v>2700000</c:v>
                </c:pt>
                <c:pt idx="9">
                  <c:v>2700000</c:v>
                </c:pt>
                <c:pt idx="10">
                  <c:v>5040000</c:v>
                </c:pt>
                <c:pt idx="11">
                  <c:v>4680000</c:v>
                </c:pt>
                <c:pt idx="12">
                  <c:v>6480000</c:v>
                </c:pt>
                <c:pt idx="13">
                  <c:v>6480000</c:v>
                </c:pt>
                <c:pt idx="14">
                  <c:v>6480000</c:v>
                </c:pt>
                <c:pt idx="15">
                  <c:v>6480000</c:v>
                </c:pt>
                <c:pt idx="16">
                  <c:v>6480000</c:v>
                </c:pt>
                <c:pt idx="17">
                  <c:v>7020000</c:v>
                </c:pt>
                <c:pt idx="18">
                  <c:v>7560000</c:v>
                </c:pt>
                <c:pt idx="19">
                  <c:v>7560000</c:v>
                </c:pt>
                <c:pt idx="20">
                  <c:v>8100000</c:v>
                </c:pt>
                <c:pt idx="21">
                  <c:v>8100000</c:v>
                </c:pt>
                <c:pt idx="22">
                  <c:v>8100000</c:v>
                </c:pt>
                <c:pt idx="23">
                  <c:v>7560000</c:v>
                </c:pt>
                <c:pt idx="24">
                  <c:v>7020000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графики!$A$3</c:f>
              <c:strCache>
                <c:ptCount val="1"/>
                <c:pt idx="0">
                  <c:v>валовя прибыть</c:v>
                </c:pt>
              </c:strCache>
            </c:strRef>
          </c:tx>
          <c:marker>
            <c:symbol val="none"/>
          </c:marker>
          <c:val>
            <c:numRef>
              <c:f>графики!$B$3:$Z$3</c:f>
              <c:numCache>
                <c:formatCode>General</c:formatCode>
                <c:ptCount val="25"/>
                <c:pt idx="0">
                  <c:v>-350000</c:v>
                </c:pt>
                <c:pt idx="1">
                  <c:v>-350000</c:v>
                </c:pt>
                <c:pt idx="2">
                  <c:v>-350000</c:v>
                </c:pt>
                <c:pt idx="3">
                  <c:v>-350000</c:v>
                </c:pt>
                <c:pt idx="4">
                  <c:v>60000</c:v>
                </c:pt>
                <c:pt idx="5">
                  <c:v>120000</c:v>
                </c:pt>
                <c:pt idx="6">
                  <c:v>304740</c:v>
                </c:pt>
                <c:pt idx="7">
                  <c:v>424740</c:v>
                </c:pt>
                <c:pt idx="8">
                  <c:v>903510.00000000023</c:v>
                </c:pt>
                <c:pt idx="9">
                  <c:v>903510.00000000023</c:v>
                </c:pt>
                <c:pt idx="10">
                  <c:v>2102219.9999999995</c:v>
                </c:pt>
                <c:pt idx="11">
                  <c:v>1742219.9999999995</c:v>
                </c:pt>
                <c:pt idx="12">
                  <c:v>2521530</c:v>
                </c:pt>
                <c:pt idx="13">
                  <c:v>2521530</c:v>
                </c:pt>
                <c:pt idx="14">
                  <c:v>2521530</c:v>
                </c:pt>
                <c:pt idx="15">
                  <c:v>2521530</c:v>
                </c:pt>
                <c:pt idx="16">
                  <c:v>2521530</c:v>
                </c:pt>
                <c:pt idx="17">
                  <c:v>3061530</c:v>
                </c:pt>
                <c:pt idx="18">
                  <c:v>3601530</c:v>
                </c:pt>
                <c:pt idx="19">
                  <c:v>3601530</c:v>
                </c:pt>
                <c:pt idx="20">
                  <c:v>4141530</c:v>
                </c:pt>
                <c:pt idx="21">
                  <c:v>4141530</c:v>
                </c:pt>
                <c:pt idx="22">
                  <c:v>4141530</c:v>
                </c:pt>
                <c:pt idx="23">
                  <c:v>3601530</c:v>
                </c:pt>
                <c:pt idx="24">
                  <c:v>3061530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графики!$A$4</c:f>
              <c:strCache>
                <c:ptCount val="1"/>
                <c:pt idx="0">
                  <c:v>чистая прибыль</c:v>
                </c:pt>
              </c:strCache>
            </c:strRef>
          </c:tx>
          <c:marker>
            <c:symbol val="none"/>
          </c:marker>
          <c:val>
            <c:numRef>
              <c:f>графики!$B$4:$Z$4</c:f>
              <c:numCache>
                <c:formatCode>General</c:formatCode>
                <c:ptCount val="25"/>
                <c:pt idx="0">
                  <c:v>-350000</c:v>
                </c:pt>
                <c:pt idx="1">
                  <c:v>-350000</c:v>
                </c:pt>
                <c:pt idx="2">
                  <c:v>-350000</c:v>
                </c:pt>
                <c:pt idx="3">
                  <c:v>-500000</c:v>
                </c:pt>
                <c:pt idx="4">
                  <c:v>-90000</c:v>
                </c:pt>
                <c:pt idx="5">
                  <c:v>-30000</c:v>
                </c:pt>
                <c:pt idx="6">
                  <c:v>154740</c:v>
                </c:pt>
                <c:pt idx="7">
                  <c:v>274740</c:v>
                </c:pt>
                <c:pt idx="8">
                  <c:v>753510.00000000023</c:v>
                </c:pt>
                <c:pt idx="9">
                  <c:v>753510.00000000023</c:v>
                </c:pt>
                <c:pt idx="10">
                  <c:v>1952219.9999999995</c:v>
                </c:pt>
                <c:pt idx="11">
                  <c:v>1592219.9999999995</c:v>
                </c:pt>
                <c:pt idx="12">
                  <c:v>2371530</c:v>
                </c:pt>
                <c:pt idx="13">
                  <c:v>2371530</c:v>
                </c:pt>
                <c:pt idx="14">
                  <c:v>2371530</c:v>
                </c:pt>
                <c:pt idx="15">
                  <c:v>2371530</c:v>
                </c:pt>
                <c:pt idx="16">
                  <c:v>2371530</c:v>
                </c:pt>
                <c:pt idx="17">
                  <c:v>2911530</c:v>
                </c:pt>
                <c:pt idx="18">
                  <c:v>3451530</c:v>
                </c:pt>
                <c:pt idx="19">
                  <c:v>3451530</c:v>
                </c:pt>
                <c:pt idx="20">
                  <c:v>3991530</c:v>
                </c:pt>
                <c:pt idx="21">
                  <c:v>3991530</c:v>
                </c:pt>
                <c:pt idx="22">
                  <c:v>3991530</c:v>
                </c:pt>
                <c:pt idx="23">
                  <c:v>3451530</c:v>
                </c:pt>
                <c:pt idx="24">
                  <c:v>2911530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64608"/>
        <c:axId val="140966144"/>
      </c:lineChart>
      <c:catAx>
        <c:axId val="140964608"/>
        <c:scaling>
          <c:orientation val="minMax"/>
        </c:scaling>
        <c:delete val="0"/>
        <c:axPos val="b"/>
        <c:majorTickMark val="out"/>
        <c:minorTickMark val="none"/>
        <c:tickLblPos val="nextTo"/>
        <c:crossAx val="140966144"/>
        <c:crosses val="autoZero"/>
        <c:auto val="1"/>
        <c:lblAlgn val="ctr"/>
        <c:lblOffset val="100"/>
        <c:noMultiLvlLbl val="0"/>
      </c:catAx>
      <c:valAx>
        <c:axId val="140966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09646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326801917055966E-2"/>
          <c:y val="4.2940052493438317E-2"/>
          <c:w val="0.91427557404381066"/>
          <c:h val="0.9035888713910761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графики!$B$29:$Z$29</c:f>
              <c:numCache>
                <c:formatCode>General</c:formatCode>
                <c:ptCount val="25"/>
                <c:pt idx="0">
                  <c:v>3180000</c:v>
                </c:pt>
                <c:pt idx="1">
                  <c:v>2830000</c:v>
                </c:pt>
                <c:pt idx="2">
                  <c:v>2480000</c:v>
                </c:pt>
                <c:pt idx="3">
                  <c:v>2130000</c:v>
                </c:pt>
                <c:pt idx="4">
                  <c:v>2245199</c:v>
                </c:pt>
                <c:pt idx="5">
                  <c:v>2416798</c:v>
                </c:pt>
                <c:pt idx="6">
                  <c:v>2779998</c:v>
                </c:pt>
                <c:pt idx="7">
                  <c:v>3255998</c:v>
                </c:pt>
                <c:pt idx="8">
                  <c:v>4219998</c:v>
                </c:pt>
                <c:pt idx="9">
                  <c:v>5183998</c:v>
                </c:pt>
                <c:pt idx="10">
                  <c:v>7368598</c:v>
                </c:pt>
                <c:pt idx="11">
                  <c:v>9214798</c:v>
                </c:pt>
                <c:pt idx="12">
                  <c:v>11933998</c:v>
                </c:pt>
                <c:pt idx="13">
                  <c:v>14653198</c:v>
                </c:pt>
                <c:pt idx="14">
                  <c:v>17372398</c:v>
                </c:pt>
                <c:pt idx="15">
                  <c:v>20091598</c:v>
                </c:pt>
                <c:pt idx="16">
                  <c:v>22810798</c:v>
                </c:pt>
                <c:pt idx="17">
                  <c:v>26037598</c:v>
                </c:pt>
                <c:pt idx="18">
                  <c:v>29771998</c:v>
                </c:pt>
                <c:pt idx="19">
                  <c:v>33506398</c:v>
                </c:pt>
                <c:pt idx="20">
                  <c:v>37748398</c:v>
                </c:pt>
                <c:pt idx="21">
                  <c:v>41990398</c:v>
                </c:pt>
                <c:pt idx="22">
                  <c:v>46232398</c:v>
                </c:pt>
                <c:pt idx="23">
                  <c:v>49966798</c:v>
                </c:pt>
                <c:pt idx="24">
                  <c:v>53193598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58688"/>
        <c:axId val="141860224"/>
      </c:lineChart>
      <c:catAx>
        <c:axId val="141858688"/>
        <c:scaling>
          <c:orientation val="minMax"/>
        </c:scaling>
        <c:delete val="0"/>
        <c:axPos val="b"/>
        <c:majorTickMark val="out"/>
        <c:minorTickMark val="none"/>
        <c:tickLblPos val="nextTo"/>
        <c:crossAx val="141860224"/>
        <c:crosses val="autoZero"/>
        <c:auto val="1"/>
        <c:lblAlgn val="ctr"/>
        <c:lblOffset val="100"/>
        <c:noMultiLvlLbl val="0"/>
      </c:catAx>
      <c:valAx>
        <c:axId val="141860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858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38099</xdr:rowOff>
    </xdr:from>
    <xdr:to>
      <xdr:col>12</xdr:col>
      <xdr:colOff>590550</xdr:colOff>
      <xdr:row>25</xdr:row>
      <xdr:rowOff>152400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29</xdr:row>
      <xdr:rowOff>66675</xdr:rowOff>
    </xdr:from>
    <xdr:to>
      <xdr:col>13</xdr:col>
      <xdr:colOff>19050</xdr:colOff>
      <xdr:row>53</xdr:row>
      <xdr:rowOff>104775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257175</xdr:colOff>
          <xdr:row>5</xdr:row>
          <xdr:rowOff>76200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vito.ru/slavyansk-na-kubani/remont_i_stroitelstvo/suhoe_toplivo_2256469809" TargetMode="External"/><Relationship Id="rId117" Type="http://schemas.openxmlformats.org/officeDocument/2006/relationships/hyperlink" Target="https://www.avito.ru/timashevsk/remont_i_stroitelstvo/pellety_toplivnye_2256424677" TargetMode="External"/><Relationship Id="rId21" Type="http://schemas.openxmlformats.org/officeDocument/2006/relationships/hyperlink" Target="https://www.avito.ru/abinsk/remont_i_stroitelstvo/pellety_toplivnye_2256682418" TargetMode="External"/><Relationship Id="rId42" Type="http://schemas.openxmlformats.org/officeDocument/2006/relationships/hyperlink" Target="https://www.avito.ru/timashevsk/remont_i_stroitelstvo/suhoe_toplivo_2256093081" TargetMode="External"/><Relationship Id="rId47" Type="http://schemas.openxmlformats.org/officeDocument/2006/relationships/hyperlink" Target="https://www.avito.ru/anapa/remont_i_stroitelstvo/pellety_toplivnye_2256092453" TargetMode="External"/><Relationship Id="rId63" Type="http://schemas.openxmlformats.org/officeDocument/2006/relationships/hyperlink" Target="https://www.avito.ru/krasnodar/remont_i_stroitelstvo/suhoe_toplivo_2255960827" TargetMode="External"/><Relationship Id="rId68" Type="http://schemas.openxmlformats.org/officeDocument/2006/relationships/hyperlink" Target="https://www.avito.ru/novorossiysk/remont_i_stroitelstvo/pellety_toplivnye_2256377517" TargetMode="External"/><Relationship Id="rId84" Type="http://schemas.openxmlformats.org/officeDocument/2006/relationships/hyperlink" Target="https://www.avito.ru/sochi/remont_i_stroitelstvo/pellety_toplivnye_2256786442" TargetMode="External"/><Relationship Id="rId89" Type="http://schemas.openxmlformats.org/officeDocument/2006/relationships/hyperlink" Target="https://www.avito.ru/krymsk/remont_i_stroitelstvo/pellety_toplivnye_2256399153" TargetMode="External"/><Relationship Id="rId112" Type="http://schemas.openxmlformats.org/officeDocument/2006/relationships/hyperlink" Target="https://www.avito.ru/novorossiysk/remont_i_stroitelstvo/pellety_toplivnye_2224349486" TargetMode="External"/><Relationship Id="rId133" Type="http://schemas.openxmlformats.org/officeDocument/2006/relationships/hyperlink" Target="https://www.avito.ru/kropotkin/remont_i_stroitelstvo/pellety_toplivnye_2256318816" TargetMode="External"/><Relationship Id="rId138" Type="http://schemas.openxmlformats.org/officeDocument/2006/relationships/hyperlink" Target="https://www.avito.ru/kurganinsk/remont_i_stroitelstvo/pellety_toplivnye_2256149100" TargetMode="External"/><Relationship Id="rId154" Type="http://schemas.openxmlformats.org/officeDocument/2006/relationships/hyperlink" Target="https://www.avito.ru/krasnodar/remont_i_stroitelstvo/pellety_toplivnye_2224588302" TargetMode="External"/><Relationship Id="rId159" Type="http://schemas.openxmlformats.org/officeDocument/2006/relationships/hyperlink" Target="https://www.avito.ru/kropotkin/remont_i_stroitelstvo/bio_toplivo_2288615284" TargetMode="External"/><Relationship Id="rId175" Type="http://schemas.openxmlformats.org/officeDocument/2006/relationships/hyperlink" Target="https://www.avito.ru/slavyansk-na-kubani/remont_i_stroitelstvo/bio_toplivo_2288664568" TargetMode="External"/><Relationship Id="rId170" Type="http://schemas.openxmlformats.org/officeDocument/2006/relationships/hyperlink" Target="https://www.avito.ru/abinsk/remont_i_stroitelstvo/suhoe_toplivo_2288310900" TargetMode="External"/><Relationship Id="rId16" Type="http://schemas.openxmlformats.org/officeDocument/2006/relationships/hyperlink" Target="https://www.avito.ru/krymsk/remont_i_stroitelstvo/suhoe_toplivo_2255909976" TargetMode="External"/><Relationship Id="rId107" Type="http://schemas.openxmlformats.org/officeDocument/2006/relationships/hyperlink" Target="https://www.avito.ru/anapa/remont_i_stroitelstvo/pellety_toplivnye_2224706367" TargetMode="External"/><Relationship Id="rId11" Type="http://schemas.openxmlformats.org/officeDocument/2006/relationships/hyperlink" Target="https://www.avito.ru/goryachiy_klyuch/remont_i_stroitelstvo/bio_toplivo_2288406248" TargetMode="External"/><Relationship Id="rId32" Type="http://schemas.openxmlformats.org/officeDocument/2006/relationships/hyperlink" Target="https://www.avito.ru/krasnodar/remont_i_stroitelstvo/bio_toplivo_2256207253" TargetMode="External"/><Relationship Id="rId37" Type="http://schemas.openxmlformats.org/officeDocument/2006/relationships/hyperlink" Target="https://www.avito.ru/korenovsk/remont_i_stroitelstvo/bio_toplivo_2256242136" TargetMode="External"/><Relationship Id="rId53" Type="http://schemas.openxmlformats.org/officeDocument/2006/relationships/hyperlink" Target="https://www.avito.ru/afipskiy/remont_i_stroitelstvo/suhoe_toplivo_2256318574" TargetMode="External"/><Relationship Id="rId58" Type="http://schemas.openxmlformats.org/officeDocument/2006/relationships/hyperlink" Target="https://www.avito.ru/krasnodar/remont_i_stroitelstvo/suhoe_toplivo_2256412882" TargetMode="External"/><Relationship Id="rId74" Type="http://schemas.openxmlformats.org/officeDocument/2006/relationships/hyperlink" Target="https://www.avito.ru/krasnodar/remont_i_stroitelstvo/suhoe_toplivo_2255929972" TargetMode="External"/><Relationship Id="rId79" Type="http://schemas.openxmlformats.org/officeDocument/2006/relationships/hyperlink" Target="https://www.avito.ru/krasnodar/remont_i_stroitelstvo/suhoe_toplivo_2256007497" TargetMode="External"/><Relationship Id="rId102" Type="http://schemas.openxmlformats.org/officeDocument/2006/relationships/hyperlink" Target="https://www.avito.ru/gelendzhik/remont_i_stroitelstvo/pellety_toplivnye_2224265296" TargetMode="External"/><Relationship Id="rId123" Type="http://schemas.openxmlformats.org/officeDocument/2006/relationships/hyperlink" Target="https://www.avito.ru/krymsk/remont_i_stroitelstvo/pellety_toplivnye_2255986526" TargetMode="External"/><Relationship Id="rId128" Type="http://schemas.openxmlformats.org/officeDocument/2006/relationships/hyperlink" Target="https://www.avito.ru/tuapse/remont_i_stroitelstvo/pellety_toplivnye_2256295460" TargetMode="External"/><Relationship Id="rId144" Type="http://schemas.openxmlformats.org/officeDocument/2006/relationships/hyperlink" Target="https://www.avito.ru/eysk/remont_i_stroitelstvo/pellety_toplivnye_2256111059" TargetMode="External"/><Relationship Id="rId149" Type="http://schemas.openxmlformats.org/officeDocument/2006/relationships/hyperlink" Target="https://www.avito.ru/kropotkin/remont_i_stroitelstvo/pellety_toplivnye_2224643149" TargetMode="External"/><Relationship Id="rId5" Type="http://schemas.openxmlformats.org/officeDocument/2006/relationships/hyperlink" Target="https://www.avito.ru/krasnodar/remont_i_stroitelstvo/pellety_toplivnye_2287936353" TargetMode="External"/><Relationship Id="rId90" Type="http://schemas.openxmlformats.org/officeDocument/2006/relationships/hyperlink" Target="https://www.avito.ru/krymsk/remont_i_stroitelstvo/pellety_toplivnye_2256399153" TargetMode="External"/><Relationship Id="rId95" Type="http://schemas.openxmlformats.org/officeDocument/2006/relationships/hyperlink" Target="https://www.avito.ru/tuapse/remont_i_stroitelstvo/pellety_toplivnye_2255887584" TargetMode="External"/><Relationship Id="rId160" Type="http://schemas.openxmlformats.org/officeDocument/2006/relationships/hyperlink" Target="https://www.avito.ru/korenovsk/remont_i_stroitelstvo/suhoe_toplivo_2288201376" TargetMode="External"/><Relationship Id="rId165" Type="http://schemas.openxmlformats.org/officeDocument/2006/relationships/hyperlink" Target="https://www.avito.ru/timashevsk/remont_i_stroitelstvo/pellety_toplivnye_2288377760" TargetMode="External"/><Relationship Id="rId181" Type="http://schemas.openxmlformats.org/officeDocument/2006/relationships/control" Target="../activeX/activeX1.xml"/><Relationship Id="rId22" Type="http://schemas.openxmlformats.org/officeDocument/2006/relationships/hyperlink" Target="https://www.avito.ru/afipskiy/remont_i_stroitelstvo/bio_toplivo_2256588188" TargetMode="External"/><Relationship Id="rId27" Type="http://schemas.openxmlformats.org/officeDocument/2006/relationships/hyperlink" Target="https://www.avito.ru/slavyansk-na-kubani/remont_i_stroitelstvo/suhoe_toplivo_2256469809" TargetMode="External"/><Relationship Id="rId43" Type="http://schemas.openxmlformats.org/officeDocument/2006/relationships/hyperlink" Target="https://www.avito.ru/krymsk/remont_i_stroitelstvo/pellety_toplivnye_2256052072" TargetMode="External"/><Relationship Id="rId48" Type="http://schemas.openxmlformats.org/officeDocument/2006/relationships/hyperlink" Target="https://www.avito.ru/anapa/remont_i_stroitelstvo/pellety_toplivnye_2256092453" TargetMode="External"/><Relationship Id="rId64" Type="http://schemas.openxmlformats.org/officeDocument/2006/relationships/hyperlink" Target="https://www.avito.ru/armavir/remont_i_stroitelstvo/pellety_toplivnye_2256302696" TargetMode="External"/><Relationship Id="rId69" Type="http://schemas.openxmlformats.org/officeDocument/2006/relationships/hyperlink" Target="https://www.avito.ru/novorossiysk/remont_i_stroitelstvo/pellety_toplivnye_2256377517" TargetMode="External"/><Relationship Id="rId113" Type="http://schemas.openxmlformats.org/officeDocument/2006/relationships/hyperlink" Target="https://www.avito.ru/novorossiysk/remont_i_stroitelstvo/pellety_toplivnye_2224349486" TargetMode="External"/><Relationship Id="rId118" Type="http://schemas.openxmlformats.org/officeDocument/2006/relationships/hyperlink" Target="https://www.avito.ru/tihoretsk/remont_i_stroitelstvo/pellety_toplivnye_2256865882" TargetMode="External"/><Relationship Id="rId134" Type="http://schemas.openxmlformats.org/officeDocument/2006/relationships/hyperlink" Target="https://www.avito.ru/kropotkin/remont_i_stroitelstvo/pellety_toplivnye_2256318816" TargetMode="External"/><Relationship Id="rId139" Type="http://schemas.openxmlformats.org/officeDocument/2006/relationships/hyperlink" Target="https://www.avito.ru/timashevsk/remont_i_stroitelstvo/pellety_toplivnye_2256318340" TargetMode="External"/><Relationship Id="rId80" Type="http://schemas.openxmlformats.org/officeDocument/2006/relationships/hyperlink" Target="https://www.avito.ru/krasnodar/remont_i_stroitelstvo/suhoe_toplivo_2256007497" TargetMode="External"/><Relationship Id="rId85" Type="http://schemas.openxmlformats.org/officeDocument/2006/relationships/hyperlink" Target="https://www.avito.ru/tihoretsk/remont_i_stroitelstvo/pellety_toplivnye_2256649327" TargetMode="External"/><Relationship Id="rId150" Type="http://schemas.openxmlformats.org/officeDocument/2006/relationships/hyperlink" Target="https://www.avito.ru/kropotkin/remont_i_stroitelstvo/pellety_toplivnye_2224643149" TargetMode="External"/><Relationship Id="rId155" Type="http://schemas.openxmlformats.org/officeDocument/2006/relationships/hyperlink" Target="https://www.avito.ru/krasnodar/remont_i_stroitelstvo/pellety_toplivnye_2224588302" TargetMode="External"/><Relationship Id="rId171" Type="http://schemas.openxmlformats.org/officeDocument/2006/relationships/hyperlink" Target="https://www.avito.ru/abinsk/remont_i_stroitelstvo/suhoe_toplivo_2288310900" TargetMode="External"/><Relationship Id="rId176" Type="http://schemas.openxmlformats.org/officeDocument/2006/relationships/hyperlink" Target="https://www.avito.ru/slavyansk-na-kubani/remont_i_stroitelstvo/bio_toplivo_2288664568" TargetMode="External"/><Relationship Id="rId12" Type="http://schemas.openxmlformats.org/officeDocument/2006/relationships/hyperlink" Target="https://www.avito.ru/goryachiy_klyuch/remont_i_stroitelstvo/bio_toplivo_2288406248" TargetMode="External"/><Relationship Id="rId17" Type="http://schemas.openxmlformats.org/officeDocument/2006/relationships/hyperlink" Target="https://www.avito.ru/krymsk/remont_i_stroitelstvo/suhoe_toplivo_2255909976" TargetMode="External"/><Relationship Id="rId33" Type="http://schemas.openxmlformats.org/officeDocument/2006/relationships/hyperlink" Target="https://www.avito.ru/krasnodar/remont_i_stroitelstvo/bio_toplivo_2256207253" TargetMode="External"/><Relationship Id="rId38" Type="http://schemas.openxmlformats.org/officeDocument/2006/relationships/hyperlink" Target="https://www.avito.ru/korenovsk/remont_i_stroitelstvo/bio_toplivo_2256242136" TargetMode="External"/><Relationship Id="rId59" Type="http://schemas.openxmlformats.org/officeDocument/2006/relationships/hyperlink" Target="https://www.avito.ru/krasnodar/remont_i_stroitelstvo/suhoe_toplivo_2256412882" TargetMode="External"/><Relationship Id="rId103" Type="http://schemas.openxmlformats.org/officeDocument/2006/relationships/hyperlink" Target="https://www.avito.ru/eysk/remont_i_stroitelstvo/pellety_toplivnye_2223927318" TargetMode="External"/><Relationship Id="rId108" Type="http://schemas.openxmlformats.org/officeDocument/2006/relationships/hyperlink" Target="https://www.avito.ru/anapa/remont_i_stroitelstvo/pellety_toplivnye_2224706367" TargetMode="External"/><Relationship Id="rId124" Type="http://schemas.openxmlformats.org/officeDocument/2006/relationships/hyperlink" Target="https://www.avito.ru/labinsk/remont_i_stroitelstvo/pellety_toplivnye_2256043370" TargetMode="External"/><Relationship Id="rId129" Type="http://schemas.openxmlformats.org/officeDocument/2006/relationships/hyperlink" Target="https://www.avito.ru/tuapse/remont_i_stroitelstvo/pellety_toplivnye_2256295460" TargetMode="External"/><Relationship Id="rId54" Type="http://schemas.openxmlformats.org/officeDocument/2006/relationships/hyperlink" Target="https://www.avito.ru/afipskiy/remont_i_stroitelstvo/suhoe_toplivo_2256318574" TargetMode="External"/><Relationship Id="rId70" Type="http://schemas.openxmlformats.org/officeDocument/2006/relationships/hyperlink" Target="https://www.avito.ru/krasnodar/remont_i_stroitelstvo/bio_toplivo_2256495097" TargetMode="External"/><Relationship Id="rId75" Type="http://schemas.openxmlformats.org/officeDocument/2006/relationships/hyperlink" Target="https://www.avito.ru/krasnodar/remont_i_stroitelstvo/suhoe_toplivo_2255929972" TargetMode="External"/><Relationship Id="rId91" Type="http://schemas.openxmlformats.org/officeDocument/2006/relationships/hyperlink" Target="https://www.avito.ru/labinsk/remont_i_stroitelstvo/pellety_toplivnye_2256045583" TargetMode="External"/><Relationship Id="rId96" Type="http://schemas.openxmlformats.org/officeDocument/2006/relationships/hyperlink" Target="https://www.avito.ru/tuapse/remont_i_stroitelstvo/pellety_toplivnye_2255887584" TargetMode="External"/><Relationship Id="rId140" Type="http://schemas.openxmlformats.org/officeDocument/2006/relationships/hyperlink" Target="https://www.avito.ru/timashevsk/remont_i_stroitelstvo/pellety_toplivnye_2256318340" TargetMode="External"/><Relationship Id="rId145" Type="http://schemas.openxmlformats.org/officeDocument/2006/relationships/hyperlink" Target="https://www.avito.ru/kurganinsk/remont_i_stroitelstvo/pellety_toplivnye_2256421673" TargetMode="External"/><Relationship Id="rId161" Type="http://schemas.openxmlformats.org/officeDocument/2006/relationships/hyperlink" Target="https://www.avito.ru/korenovsk/remont_i_stroitelstvo/suhoe_toplivo_2288201376" TargetMode="External"/><Relationship Id="rId166" Type="http://schemas.openxmlformats.org/officeDocument/2006/relationships/hyperlink" Target="https://www.avito.ru/krymsk/remont_i_stroitelstvo/bio_toplivo_2287907472" TargetMode="External"/><Relationship Id="rId182" Type="http://schemas.openxmlformats.org/officeDocument/2006/relationships/image" Target="../media/image1.emf"/><Relationship Id="rId1" Type="http://schemas.openxmlformats.org/officeDocument/2006/relationships/hyperlink" Target="https://www.avito.ru/ust-labinsk/remont_i_stroitelstvo/suhoe_toplivo_2288842635" TargetMode="External"/><Relationship Id="rId6" Type="http://schemas.openxmlformats.org/officeDocument/2006/relationships/hyperlink" Target="https://www.avito.ru/krasnodar/remont_i_stroitelstvo/pellety_toplivnye_2287936353" TargetMode="External"/><Relationship Id="rId23" Type="http://schemas.openxmlformats.org/officeDocument/2006/relationships/hyperlink" Target="https://www.avito.ru/afipskiy/remont_i_stroitelstvo/bio_toplivo_2256588188" TargetMode="External"/><Relationship Id="rId28" Type="http://schemas.openxmlformats.org/officeDocument/2006/relationships/hyperlink" Target="https://www.avito.ru/ust-labinsk/remont_i_stroitelstvo/pellety_toplivnye_2256505941" TargetMode="External"/><Relationship Id="rId49" Type="http://schemas.openxmlformats.org/officeDocument/2006/relationships/hyperlink" Target="https://www.avito.ru/abinsk/remont_i_stroitelstvo/bio_toplivo_2256096682" TargetMode="External"/><Relationship Id="rId114" Type="http://schemas.openxmlformats.org/officeDocument/2006/relationships/hyperlink" Target="https://www.avito.ru/novorossiysk/remont_i_stroitelstvo/pellety_toplivnye_2224349486" TargetMode="External"/><Relationship Id="rId119" Type="http://schemas.openxmlformats.org/officeDocument/2006/relationships/hyperlink" Target="https://www.avito.ru/tihoretsk/remont_i_stroitelstvo/pellety_toplivnye_2256865882" TargetMode="External"/><Relationship Id="rId44" Type="http://schemas.openxmlformats.org/officeDocument/2006/relationships/hyperlink" Target="https://www.avito.ru/krymsk/remont_i_stroitelstvo/pellety_toplivnye_2256052072" TargetMode="External"/><Relationship Id="rId60" Type="http://schemas.openxmlformats.org/officeDocument/2006/relationships/hyperlink" Target="https://www.avito.ru/krasnodar/remont_i_stroitelstvo/suhoe_toplivo_2256412882" TargetMode="External"/><Relationship Id="rId65" Type="http://schemas.openxmlformats.org/officeDocument/2006/relationships/hyperlink" Target="https://www.avito.ru/armavir/remont_i_stroitelstvo/pellety_toplivnye_2256302696" TargetMode="External"/><Relationship Id="rId81" Type="http://schemas.openxmlformats.org/officeDocument/2006/relationships/hyperlink" Target="https://www.avito.ru/krasnodar/remont_i_stroitelstvo/suhoe_toplivo_2256007497" TargetMode="External"/><Relationship Id="rId86" Type="http://schemas.openxmlformats.org/officeDocument/2006/relationships/hyperlink" Target="https://www.avito.ru/tihoretsk/remont_i_stroitelstvo/pellety_toplivnye_2256649327" TargetMode="External"/><Relationship Id="rId130" Type="http://schemas.openxmlformats.org/officeDocument/2006/relationships/hyperlink" Target="https://www.avito.ru/yablonovskiy/remont_i_stroitelstvo/pelleta_sosnovaya_2224031006" TargetMode="External"/><Relationship Id="rId135" Type="http://schemas.openxmlformats.org/officeDocument/2006/relationships/hyperlink" Target="https://www.avito.ru/kropotkin/remont_i_stroitelstvo/pellety_toplivnye_2256318816" TargetMode="External"/><Relationship Id="rId151" Type="http://schemas.openxmlformats.org/officeDocument/2006/relationships/hyperlink" Target="https://www.avito.ru/armavir/remont_i_stroitelstvo/pellety_toplivnye_2224423508" TargetMode="External"/><Relationship Id="rId156" Type="http://schemas.openxmlformats.org/officeDocument/2006/relationships/hyperlink" Target="https://www.avito.ru/krasnodar/remont_i_stroitelstvo/pellety_toplivnye_2224588302" TargetMode="External"/><Relationship Id="rId177" Type="http://schemas.openxmlformats.org/officeDocument/2006/relationships/hyperlink" Target="https://www.avito.ru/slavyansk-na-kubani/remont_i_stroitelstvo/bio_toplivo_2288664568" TargetMode="External"/><Relationship Id="rId4" Type="http://schemas.openxmlformats.org/officeDocument/2006/relationships/hyperlink" Target="https://www.avito.ru/krasnodar/remont_i_stroitelstvo/pellety_toplivnye_2287936353" TargetMode="External"/><Relationship Id="rId9" Type="http://schemas.openxmlformats.org/officeDocument/2006/relationships/hyperlink" Target="https://www.avito.ru/gelendzhik/remont_i_stroitelstvo/pellety_toplivnye_2256655818" TargetMode="External"/><Relationship Id="rId172" Type="http://schemas.openxmlformats.org/officeDocument/2006/relationships/hyperlink" Target="https://www.avito.ru/afipskiy/remont_i_stroitelstvo/pellety_toplivnye_2288420412" TargetMode="External"/><Relationship Id="rId180" Type="http://schemas.openxmlformats.org/officeDocument/2006/relationships/vmlDrawing" Target="../drawings/vmlDrawing1.vml"/><Relationship Id="rId13" Type="http://schemas.openxmlformats.org/officeDocument/2006/relationships/hyperlink" Target="https://www.avito.ru/timashevsk/remont_i_stroitelstvo/bio_toplivo_2256704588" TargetMode="External"/><Relationship Id="rId18" Type="http://schemas.openxmlformats.org/officeDocument/2006/relationships/hyperlink" Target="https://www.avito.ru/krymsk/remont_i_stroitelstvo/suhoe_toplivo_2255909976" TargetMode="External"/><Relationship Id="rId39" Type="http://schemas.openxmlformats.org/officeDocument/2006/relationships/hyperlink" Target="https://www.avito.ru/korenovsk/remont_i_stroitelstvo/bio_toplivo_2256242136" TargetMode="External"/><Relationship Id="rId109" Type="http://schemas.openxmlformats.org/officeDocument/2006/relationships/hyperlink" Target="https://www.avito.ru/sochi/remont_i_stroitelstvo/pellety_toplivnye_2224387671" TargetMode="External"/><Relationship Id="rId34" Type="http://schemas.openxmlformats.org/officeDocument/2006/relationships/hyperlink" Target="https://www.avito.ru/kropotkin/remont_i_stroitelstvo/pellety_toplivnye_2256854440" TargetMode="External"/><Relationship Id="rId50" Type="http://schemas.openxmlformats.org/officeDocument/2006/relationships/hyperlink" Target="https://www.avito.ru/abinsk/remont_i_stroitelstvo/bio_toplivo_2256096682" TargetMode="External"/><Relationship Id="rId55" Type="http://schemas.openxmlformats.org/officeDocument/2006/relationships/hyperlink" Target="https://www.avito.ru/ust-labinsk/remont_i_stroitelstvo/bio_toplivo_2256573411" TargetMode="External"/><Relationship Id="rId76" Type="http://schemas.openxmlformats.org/officeDocument/2006/relationships/hyperlink" Target="https://www.avito.ru/krasnodar/remont_i_stroitelstvo/bio_toplivo_2256863910" TargetMode="External"/><Relationship Id="rId97" Type="http://schemas.openxmlformats.org/officeDocument/2006/relationships/hyperlink" Target="https://www.avito.ru/slavyansk-na-kubani/remont_i_stroitelstvo/pellety_toplivnye_2224728241" TargetMode="External"/><Relationship Id="rId104" Type="http://schemas.openxmlformats.org/officeDocument/2006/relationships/hyperlink" Target="https://www.avito.ru/eysk/remont_i_stroitelstvo/pellety_toplivnye_2223927318" TargetMode="External"/><Relationship Id="rId120" Type="http://schemas.openxmlformats.org/officeDocument/2006/relationships/hyperlink" Target="https://www.avito.ru/tihoretsk/remont_i_stroitelstvo/pellety_toplivnye_2256865882" TargetMode="External"/><Relationship Id="rId125" Type="http://schemas.openxmlformats.org/officeDocument/2006/relationships/hyperlink" Target="https://www.avito.ru/labinsk/remont_i_stroitelstvo/pellety_toplivnye_2256043370" TargetMode="External"/><Relationship Id="rId141" Type="http://schemas.openxmlformats.org/officeDocument/2006/relationships/hyperlink" Target="https://www.avito.ru/timashevsk/remont_i_stroitelstvo/pellety_toplivnye_2256318340" TargetMode="External"/><Relationship Id="rId146" Type="http://schemas.openxmlformats.org/officeDocument/2006/relationships/hyperlink" Target="https://www.avito.ru/kurganinsk/remont_i_stroitelstvo/pellety_toplivnye_2256421673" TargetMode="External"/><Relationship Id="rId167" Type="http://schemas.openxmlformats.org/officeDocument/2006/relationships/hyperlink" Target="https://www.avito.ru/krymsk/remont_i_stroitelstvo/bio_toplivo_2287907472" TargetMode="External"/><Relationship Id="rId7" Type="http://schemas.openxmlformats.org/officeDocument/2006/relationships/hyperlink" Target="https://www.avito.ru/gelendzhik/remont_i_stroitelstvo/pellety_toplivnye_2256655818" TargetMode="External"/><Relationship Id="rId71" Type="http://schemas.openxmlformats.org/officeDocument/2006/relationships/hyperlink" Target="https://www.avito.ru/krasnodar/remont_i_stroitelstvo/bio_toplivo_2256495097" TargetMode="External"/><Relationship Id="rId92" Type="http://schemas.openxmlformats.org/officeDocument/2006/relationships/hyperlink" Target="https://www.avito.ru/labinsk/remont_i_stroitelstvo/pellety_toplivnye_2256045583" TargetMode="External"/><Relationship Id="rId162" Type="http://schemas.openxmlformats.org/officeDocument/2006/relationships/hyperlink" Target="https://www.avito.ru/korenovsk/remont_i_stroitelstvo/suhoe_toplivo_2288201376" TargetMode="External"/><Relationship Id="rId2" Type="http://schemas.openxmlformats.org/officeDocument/2006/relationships/hyperlink" Target="https://www.avito.ru/ust-labinsk/remont_i_stroitelstvo/suhoe_toplivo_2288842635" TargetMode="External"/><Relationship Id="rId29" Type="http://schemas.openxmlformats.org/officeDocument/2006/relationships/hyperlink" Target="https://www.avito.ru/ust-labinsk/remont_i_stroitelstvo/pellety_toplivnye_2256505941" TargetMode="External"/><Relationship Id="rId24" Type="http://schemas.openxmlformats.org/officeDocument/2006/relationships/hyperlink" Target="https://www.avito.ru/afipskiy/remont_i_stroitelstvo/bio_toplivo_2256588188" TargetMode="External"/><Relationship Id="rId40" Type="http://schemas.openxmlformats.org/officeDocument/2006/relationships/hyperlink" Target="https://www.avito.ru/timashevsk/remont_i_stroitelstvo/suhoe_toplivo_2256093081" TargetMode="External"/><Relationship Id="rId45" Type="http://schemas.openxmlformats.org/officeDocument/2006/relationships/hyperlink" Target="https://www.avito.ru/krymsk/remont_i_stroitelstvo/pellety_toplivnye_2256052072" TargetMode="External"/><Relationship Id="rId66" Type="http://schemas.openxmlformats.org/officeDocument/2006/relationships/hyperlink" Target="https://www.avito.ru/armavir/remont_i_stroitelstvo/pellety_toplivnye_2256302696" TargetMode="External"/><Relationship Id="rId87" Type="http://schemas.openxmlformats.org/officeDocument/2006/relationships/hyperlink" Target="https://www.avito.ru/tihoretsk/remont_i_stroitelstvo/pellety_toplivnye_2256649327" TargetMode="External"/><Relationship Id="rId110" Type="http://schemas.openxmlformats.org/officeDocument/2006/relationships/hyperlink" Target="https://www.avito.ru/sochi/remont_i_stroitelstvo/pellety_toplivnye_2224387671" TargetMode="External"/><Relationship Id="rId115" Type="http://schemas.openxmlformats.org/officeDocument/2006/relationships/hyperlink" Target="https://www.avito.ru/timashevsk/remont_i_stroitelstvo/pellety_toplivnye_2256424677" TargetMode="External"/><Relationship Id="rId131" Type="http://schemas.openxmlformats.org/officeDocument/2006/relationships/hyperlink" Target="https://www.avito.ru/yablonovskiy/remont_i_stroitelstvo/pelleta_sosnovaya_2224031006" TargetMode="External"/><Relationship Id="rId136" Type="http://schemas.openxmlformats.org/officeDocument/2006/relationships/hyperlink" Target="https://www.avito.ru/kurganinsk/remont_i_stroitelstvo/pellety_toplivnye_2256149100" TargetMode="External"/><Relationship Id="rId157" Type="http://schemas.openxmlformats.org/officeDocument/2006/relationships/hyperlink" Target="https://www.avito.ru/kropotkin/remont_i_stroitelstvo/bio_toplivo_2288615284" TargetMode="External"/><Relationship Id="rId178" Type="http://schemas.openxmlformats.org/officeDocument/2006/relationships/printerSettings" Target="../printerSettings/printerSettings2.bin"/><Relationship Id="rId61" Type="http://schemas.openxmlformats.org/officeDocument/2006/relationships/hyperlink" Target="https://www.avito.ru/krasnodar/remont_i_stroitelstvo/suhoe_toplivo_2255960827" TargetMode="External"/><Relationship Id="rId82" Type="http://schemas.openxmlformats.org/officeDocument/2006/relationships/hyperlink" Target="https://www.avito.ru/sochi/remont_i_stroitelstvo/pellety_toplivnye_2256786442" TargetMode="External"/><Relationship Id="rId152" Type="http://schemas.openxmlformats.org/officeDocument/2006/relationships/hyperlink" Target="https://www.avito.ru/armavir/remont_i_stroitelstvo/pellety_toplivnye_2224423508" TargetMode="External"/><Relationship Id="rId173" Type="http://schemas.openxmlformats.org/officeDocument/2006/relationships/hyperlink" Target="https://www.avito.ru/afipskiy/remont_i_stroitelstvo/pellety_toplivnye_2288420412" TargetMode="External"/><Relationship Id="rId19" Type="http://schemas.openxmlformats.org/officeDocument/2006/relationships/hyperlink" Target="https://www.avito.ru/abinsk/remont_i_stroitelstvo/pellety_toplivnye_2256682418" TargetMode="External"/><Relationship Id="rId14" Type="http://schemas.openxmlformats.org/officeDocument/2006/relationships/hyperlink" Target="https://www.avito.ru/timashevsk/remont_i_stroitelstvo/bio_toplivo_2256704588" TargetMode="External"/><Relationship Id="rId30" Type="http://schemas.openxmlformats.org/officeDocument/2006/relationships/hyperlink" Target="https://www.avito.ru/ust-labinsk/remont_i_stroitelstvo/pellety_toplivnye_2256505941" TargetMode="External"/><Relationship Id="rId35" Type="http://schemas.openxmlformats.org/officeDocument/2006/relationships/hyperlink" Target="https://www.avito.ru/kropotkin/remont_i_stroitelstvo/pellety_toplivnye_2256854440" TargetMode="External"/><Relationship Id="rId56" Type="http://schemas.openxmlformats.org/officeDocument/2006/relationships/hyperlink" Target="https://www.avito.ru/ust-labinsk/remont_i_stroitelstvo/bio_toplivo_2256573411" TargetMode="External"/><Relationship Id="rId77" Type="http://schemas.openxmlformats.org/officeDocument/2006/relationships/hyperlink" Target="https://www.avito.ru/krasnodar/remont_i_stroitelstvo/bio_toplivo_2256863910" TargetMode="External"/><Relationship Id="rId100" Type="http://schemas.openxmlformats.org/officeDocument/2006/relationships/hyperlink" Target="https://www.avito.ru/gelendzhik/remont_i_stroitelstvo/pellety_toplivnye_2224265296" TargetMode="External"/><Relationship Id="rId105" Type="http://schemas.openxmlformats.org/officeDocument/2006/relationships/hyperlink" Target="https://www.avito.ru/eysk/remont_i_stroitelstvo/pellety_toplivnye_2223927318" TargetMode="External"/><Relationship Id="rId126" Type="http://schemas.openxmlformats.org/officeDocument/2006/relationships/hyperlink" Target="https://www.avito.ru/labinsk/remont_i_stroitelstvo/pellety_toplivnye_2256043370" TargetMode="External"/><Relationship Id="rId147" Type="http://schemas.openxmlformats.org/officeDocument/2006/relationships/hyperlink" Target="https://www.avito.ru/kurganinsk/remont_i_stroitelstvo/pellety_toplivnye_2256421673" TargetMode="External"/><Relationship Id="rId168" Type="http://schemas.openxmlformats.org/officeDocument/2006/relationships/hyperlink" Target="https://www.avito.ru/krymsk/remont_i_stroitelstvo/bio_toplivo_2287907472" TargetMode="External"/><Relationship Id="rId8" Type="http://schemas.openxmlformats.org/officeDocument/2006/relationships/hyperlink" Target="https://www.avito.ru/gelendzhik/remont_i_stroitelstvo/pellety_toplivnye_2256655818" TargetMode="External"/><Relationship Id="rId51" Type="http://schemas.openxmlformats.org/officeDocument/2006/relationships/hyperlink" Target="https://www.avito.ru/abinsk/remont_i_stroitelstvo/bio_toplivo_2256096682" TargetMode="External"/><Relationship Id="rId72" Type="http://schemas.openxmlformats.org/officeDocument/2006/relationships/hyperlink" Target="https://www.avito.ru/krasnodar/remont_i_stroitelstvo/bio_toplivo_2256495097" TargetMode="External"/><Relationship Id="rId93" Type="http://schemas.openxmlformats.org/officeDocument/2006/relationships/hyperlink" Target="https://www.avito.ru/labinsk/remont_i_stroitelstvo/pellety_toplivnye_2256045583" TargetMode="External"/><Relationship Id="rId98" Type="http://schemas.openxmlformats.org/officeDocument/2006/relationships/hyperlink" Target="https://www.avito.ru/slavyansk-na-kubani/remont_i_stroitelstvo/pellety_toplivnye_2224728241" TargetMode="External"/><Relationship Id="rId121" Type="http://schemas.openxmlformats.org/officeDocument/2006/relationships/hyperlink" Target="https://www.avito.ru/krymsk/remont_i_stroitelstvo/pellety_toplivnye_2255986526" TargetMode="External"/><Relationship Id="rId142" Type="http://schemas.openxmlformats.org/officeDocument/2006/relationships/hyperlink" Target="https://www.avito.ru/eysk/remont_i_stroitelstvo/pellety_toplivnye_2256111059" TargetMode="External"/><Relationship Id="rId163" Type="http://schemas.openxmlformats.org/officeDocument/2006/relationships/hyperlink" Target="https://www.avito.ru/timashevsk/remont_i_stroitelstvo/pellety_toplivnye_2288377760" TargetMode="External"/><Relationship Id="rId3" Type="http://schemas.openxmlformats.org/officeDocument/2006/relationships/hyperlink" Target="https://www.avito.ru/ust-labinsk/remont_i_stroitelstvo/suhoe_toplivo_2288842635" TargetMode="External"/><Relationship Id="rId25" Type="http://schemas.openxmlformats.org/officeDocument/2006/relationships/hyperlink" Target="https://www.avito.ru/slavyansk-na-kubani/remont_i_stroitelstvo/suhoe_toplivo_2256469809" TargetMode="External"/><Relationship Id="rId46" Type="http://schemas.openxmlformats.org/officeDocument/2006/relationships/hyperlink" Target="https://www.avito.ru/anapa/remont_i_stroitelstvo/pellety_toplivnye_2256092453" TargetMode="External"/><Relationship Id="rId67" Type="http://schemas.openxmlformats.org/officeDocument/2006/relationships/hyperlink" Target="https://www.avito.ru/novorossiysk/remont_i_stroitelstvo/pellety_toplivnye_2256377517" TargetMode="External"/><Relationship Id="rId116" Type="http://schemas.openxmlformats.org/officeDocument/2006/relationships/hyperlink" Target="https://www.avito.ru/timashevsk/remont_i_stroitelstvo/pellety_toplivnye_2256424677" TargetMode="External"/><Relationship Id="rId137" Type="http://schemas.openxmlformats.org/officeDocument/2006/relationships/hyperlink" Target="https://www.avito.ru/kurganinsk/remont_i_stroitelstvo/pellety_toplivnye_2256149100" TargetMode="External"/><Relationship Id="rId158" Type="http://schemas.openxmlformats.org/officeDocument/2006/relationships/hyperlink" Target="https://www.avito.ru/kropotkin/remont_i_stroitelstvo/bio_toplivo_2288615284" TargetMode="External"/><Relationship Id="rId20" Type="http://schemas.openxmlformats.org/officeDocument/2006/relationships/hyperlink" Target="https://www.avito.ru/abinsk/remont_i_stroitelstvo/pellety_toplivnye_2256682418" TargetMode="External"/><Relationship Id="rId41" Type="http://schemas.openxmlformats.org/officeDocument/2006/relationships/hyperlink" Target="https://www.avito.ru/timashevsk/remont_i_stroitelstvo/suhoe_toplivo_2256093081" TargetMode="External"/><Relationship Id="rId62" Type="http://schemas.openxmlformats.org/officeDocument/2006/relationships/hyperlink" Target="https://www.avito.ru/krasnodar/remont_i_stroitelstvo/suhoe_toplivo_2255960827" TargetMode="External"/><Relationship Id="rId83" Type="http://schemas.openxmlformats.org/officeDocument/2006/relationships/hyperlink" Target="https://www.avito.ru/sochi/remont_i_stroitelstvo/pellety_toplivnye_2256786442" TargetMode="External"/><Relationship Id="rId88" Type="http://schemas.openxmlformats.org/officeDocument/2006/relationships/hyperlink" Target="https://www.avito.ru/krymsk/remont_i_stroitelstvo/pellety_toplivnye_2256399153" TargetMode="External"/><Relationship Id="rId111" Type="http://schemas.openxmlformats.org/officeDocument/2006/relationships/hyperlink" Target="https://www.avito.ru/sochi/remont_i_stroitelstvo/pellety_toplivnye_2224387671" TargetMode="External"/><Relationship Id="rId132" Type="http://schemas.openxmlformats.org/officeDocument/2006/relationships/hyperlink" Target="https://www.avito.ru/yablonovskiy/remont_i_stroitelstvo/pelleta_sosnovaya_2224031006" TargetMode="External"/><Relationship Id="rId153" Type="http://schemas.openxmlformats.org/officeDocument/2006/relationships/hyperlink" Target="https://www.avito.ru/armavir/remont_i_stroitelstvo/pellety_toplivnye_2224423508" TargetMode="External"/><Relationship Id="rId174" Type="http://schemas.openxmlformats.org/officeDocument/2006/relationships/hyperlink" Target="https://www.avito.ru/afipskiy/remont_i_stroitelstvo/pellety_toplivnye_2288420412" TargetMode="External"/><Relationship Id="rId179" Type="http://schemas.openxmlformats.org/officeDocument/2006/relationships/drawing" Target="../drawings/drawing2.xml"/><Relationship Id="rId15" Type="http://schemas.openxmlformats.org/officeDocument/2006/relationships/hyperlink" Target="https://www.avito.ru/timashevsk/remont_i_stroitelstvo/bio_toplivo_2256704588" TargetMode="External"/><Relationship Id="rId36" Type="http://schemas.openxmlformats.org/officeDocument/2006/relationships/hyperlink" Target="https://www.avito.ru/kropotkin/remont_i_stroitelstvo/pellety_toplivnye_2256854440" TargetMode="External"/><Relationship Id="rId57" Type="http://schemas.openxmlformats.org/officeDocument/2006/relationships/hyperlink" Target="https://www.avito.ru/ust-labinsk/remont_i_stroitelstvo/bio_toplivo_2256573411" TargetMode="External"/><Relationship Id="rId106" Type="http://schemas.openxmlformats.org/officeDocument/2006/relationships/hyperlink" Target="https://www.avito.ru/anapa/remont_i_stroitelstvo/pellety_toplivnye_2224706367" TargetMode="External"/><Relationship Id="rId127" Type="http://schemas.openxmlformats.org/officeDocument/2006/relationships/hyperlink" Target="https://www.avito.ru/tuapse/remont_i_stroitelstvo/pellety_toplivnye_2256295460" TargetMode="External"/><Relationship Id="rId10" Type="http://schemas.openxmlformats.org/officeDocument/2006/relationships/hyperlink" Target="https://www.avito.ru/goryachiy_klyuch/remont_i_stroitelstvo/bio_toplivo_2288406248" TargetMode="External"/><Relationship Id="rId31" Type="http://schemas.openxmlformats.org/officeDocument/2006/relationships/hyperlink" Target="https://www.avito.ru/krasnodar/remont_i_stroitelstvo/bio_toplivo_2256207253" TargetMode="External"/><Relationship Id="rId52" Type="http://schemas.openxmlformats.org/officeDocument/2006/relationships/hyperlink" Target="https://www.avito.ru/afipskiy/remont_i_stroitelstvo/suhoe_toplivo_2256318574" TargetMode="External"/><Relationship Id="rId73" Type="http://schemas.openxmlformats.org/officeDocument/2006/relationships/hyperlink" Target="https://www.avito.ru/krasnodar/remont_i_stroitelstvo/suhoe_toplivo_2255929972" TargetMode="External"/><Relationship Id="rId78" Type="http://schemas.openxmlformats.org/officeDocument/2006/relationships/hyperlink" Target="https://www.avito.ru/krasnodar/remont_i_stroitelstvo/bio_toplivo_2256863910" TargetMode="External"/><Relationship Id="rId94" Type="http://schemas.openxmlformats.org/officeDocument/2006/relationships/hyperlink" Target="https://www.avito.ru/tuapse/remont_i_stroitelstvo/pellety_toplivnye_2255887584" TargetMode="External"/><Relationship Id="rId99" Type="http://schemas.openxmlformats.org/officeDocument/2006/relationships/hyperlink" Target="https://www.avito.ru/slavyansk-na-kubani/remont_i_stroitelstvo/pellety_toplivnye_2224728241" TargetMode="External"/><Relationship Id="rId101" Type="http://schemas.openxmlformats.org/officeDocument/2006/relationships/hyperlink" Target="https://www.avito.ru/gelendzhik/remont_i_stroitelstvo/pellety_toplivnye_2224265296" TargetMode="External"/><Relationship Id="rId122" Type="http://schemas.openxmlformats.org/officeDocument/2006/relationships/hyperlink" Target="https://www.avito.ru/krymsk/remont_i_stroitelstvo/pellety_toplivnye_2255986526" TargetMode="External"/><Relationship Id="rId143" Type="http://schemas.openxmlformats.org/officeDocument/2006/relationships/hyperlink" Target="https://www.avito.ru/eysk/remont_i_stroitelstvo/pellety_toplivnye_2256111059" TargetMode="External"/><Relationship Id="rId148" Type="http://schemas.openxmlformats.org/officeDocument/2006/relationships/hyperlink" Target="https://www.avito.ru/kropotkin/remont_i_stroitelstvo/pellety_toplivnye_2224643149" TargetMode="External"/><Relationship Id="rId164" Type="http://schemas.openxmlformats.org/officeDocument/2006/relationships/hyperlink" Target="https://www.avito.ru/timashevsk/remont_i_stroitelstvo/pellety_toplivnye_2288377760" TargetMode="External"/><Relationship Id="rId169" Type="http://schemas.openxmlformats.org/officeDocument/2006/relationships/hyperlink" Target="https://www.avito.ru/abinsk/remont_i_stroitelstvo/suhoe_toplivo_228831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opLeftCell="A7" workbookViewId="0">
      <selection activeCell="K32" sqref="K32"/>
    </sheetView>
  </sheetViews>
  <sheetFormatPr defaultRowHeight="15"/>
  <cols>
    <col min="2" max="2" width="18.28515625" customWidth="1"/>
    <col min="3" max="3" width="11.42578125" customWidth="1"/>
    <col min="5" max="5" width="13.28515625" customWidth="1"/>
  </cols>
  <sheetData>
    <row r="1" spans="1:15">
      <c r="A1" s="1"/>
      <c r="B1" s="2" t="s">
        <v>0</v>
      </c>
      <c r="C1" s="2" t="s">
        <v>1</v>
      </c>
      <c r="D1" s="3" t="s">
        <v>2</v>
      </c>
      <c r="E1" s="2" t="s">
        <v>3</v>
      </c>
      <c r="I1" s="91" t="s">
        <v>63</v>
      </c>
      <c r="J1" s="91"/>
      <c r="K1" s="91"/>
      <c r="L1" s="91"/>
      <c r="M1" s="91"/>
      <c r="N1" s="91"/>
      <c r="O1" s="91"/>
    </row>
    <row r="2" spans="1:15">
      <c r="A2" s="1">
        <v>1</v>
      </c>
      <c r="B2" s="4" t="s">
        <v>4</v>
      </c>
      <c r="C2" s="1">
        <v>750000</v>
      </c>
      <c r="D2" s="1">
        <v>2</v>
      </c>
      <c r="E2" s="5">
        <f t="shared" ref="E2:E10" si="0">C2*D2</f>
        <v>1500000</v>
      </c>
      <c r="I2" s="91" t="s">
        <v>64</v>
      </c>
      <c r="J2" s="91"/>
      <c r="K2" s="91"/>
      <c r="L2" s="91"/>
      <c r="M2" s="91"/>
      <c r="N2" s="91"/>
      <c r="O2" s="91"/>
    </row>
    <row r="3" spans="1:15">
      <c r="A3" s="1">
        <v>2</v>
      </c>
      <c r="B3" s="4" t="s">
        <v>5</v>
      </c>
      <c r="C3" s="1">
        <v>640000</v>
      </c>
      <c r="D3" s="1">
        <v>3</v>
      </c>
      <c r="E3" s="5">
        <f t="shared" si="0"/>
        <v>1920000</v>
      </c>
      <c r="I3" s="91" t="s">
        <v>65</v>
      </c>
      <c r="J3" s="91"/>
      <c r="K3" s="91"/>
      <c r="L3" s="91"/>
      <c r="M3" s="91"/>
      <c r="N3" s="91"/>
      <c r="O3" s="91"/>
    </row>
    <row r="4" spans="1:15">
      <c r="A4" s="1">
        <v>3</v>
      </c>
      <c r="B4" s="4" t="s">
        <v>6</v>
      </c>
      <c r="C4" s="1">
        <v>150000</v>
      </c>
      <c r="D4" s="1">
        <v>1</v>
      </c>
      <c r="E4" s="5">
        <f t="shared" si="0"/>
        <v>150000</v>
      </c>
      <c r="I4" s="91" t="s">
        <v>112</v>
      </c>
      <c r="J4" s="91"/>
      <c r="K4" s="91"/>
      <c r="L4" s="91"/>
      <c r="M4" s="91"/>
      <c r="N4" s="91"/>
      <c r="O4" s="91"/>
    </row>
    <row r="5" spans="1:15">
      <c r="A5" s="1">
        <v>4</v>
      </c>
      <c r="B5" s="4" t="s">
        <v>7</v>
      </c>
      <c r="C5" s="1">
        <v>250000</v>
      </c>
      <c r="D5" s="1">
        <v>1</v>
      </c>
      <c r="E5" s="5">
        <f t="shared" si="0"/>
        <v>250000</v>
      </c>
    </row>
    <row r="6" spans="1:15">
      <c r="A6" s="1">
        <v>5</v>
      </c>
      <c r="B6" s="4" t="s">
        <v>8</v>
      </c>
      <c r="C6" s="1">
        <v>300000</v>
      </c>
      <c r="D6" s="1">
        <v>1</v>
      </c>
      <c r="E6" s="5">
        <f t="shared" si="0"/>
        <v>300000</v>
      </c>
    </row>
    <row r="7" spans="1:15">
      <c r="A7" s="1">
        <v>6</v>
      </c>
      <c r="B7" s="4" t="s">
        <v>9</v>
      </c>
      <c r="C7" s="1">
        <v>400000</v>
      </c>
      <c r="D7" s="1">
        <v>1</v>
      </c>
      <c r="E7" s="5">
        <f t="shared" si="0"/>
        <v>400000</v>
      </c>
    </row>
    <row r="8" spans="1:15">
      <c r="A8" s="1">
        <v>7</v>
      </c>
      <c r="B8" s="4" t="s">
        <v>10</v>
      </c>
      <c r="C8" s="1">
        <v>15000</v>
      </c>
      <c r="D8" s="1">
        <v>2</v>
      </c>
      <c r="E8" s="5">
        <f t="shared" si="0"/>
        <v>30000</v>
      </c>
    </row>
    <row r="9" spans="1:15">
      <c r="A9" s="1">
        <v>8</v>
      </c>
      <c r="B9" s="4" t="s">
        <v>11</v>
      </c>
      <c r="C9" s="1">
        <v>120000</v>
      </c>
      <c r="D9" s="1">
        <v>6</v>
      </c>
      <c r="E9" s="5">
        <f t="shared" si="0"/>
        <v>720000</v>
      </c>
    </row>
    <row r="10" spans="1:15">
      <c r="A10" s="1">
        <v>9</v>
      </c>
      <c r="B10" s="4" t="s">
        <v>12</v>
      </c>
      <c r="C10" s="1">
        <v>600000</v>
      </c>
      <c r="D10" s="1">
        <v>2</v>
      </c>
      <c r="E10" s="5">
        <f t="shared" si="0"/>
        <v>1200000</v>
      </c>
    </row>
    <row r="11" spans="1:15">
      <c r="A11" s="1"/>
      <c r="B11" s="4" t="s">
        <v>13</v>
      </c>
      <c r="C11" s="1"/>
      <c r="D11" s="1"/>
      <c r="E11" s="6">
        <f>E10+E9+E8+E7+E6+E5+E4+E3+E2</f>
        <v>6470000</v>
      </c>
    </row>
    <row r="20" spans="1:11" ht="15.75" thickBot="1"/>
    <row r="21" spans="1:11">
      <c r="A21" s="79" t="s">
        <v>176</v>
      </c>
      <c r="B21" s="80">
        <v>1</v>
      </c>
      <c r="C21" s="89">
        <v>2</v>
      </c>
      <c r="D21" s="89"/>
      <c r="E21" s="89"/>
      <c r="F21" s="89"/>
      <c r="G21" s="89"/>
      <c r="H21" s="89"/>
      <c r="I21" s="90"/>
      <c r="J21" s="13"/>
      <c r="K21" s="13"/>
    </row>
    <row r="22" spans="1:11">
      <c r="A22" s="81"/>
      <c r="B22" s="76" t="s">
        <v>168</v>
      </c>
      <c r="C22" s="83" t="s">
        <v>169</v>
      </c>
      <c r="D22" s="83"/>
      <c r="E22" s="83"/>
      <c r="F22" s="83"/>
      <c r="G22" s="83"/>
      <c r="H22" s="83"/>
      <c r="I22" s="84"/>
      <c r="J22" s="13"/>
      <c r="K22" s="13"/>
    </row>
    <row r="23" spans="1:11">
      <c r="A23" s="81">
        <v>1</v>
      </c>
      <c r="B23" s="77" t="s">
        <v>171</v>
      </c>
      <c r="C23" s="85" t="s">
        <v>174</v>
      </c>
      <c r="D23" s="85"/>
      <c r="E23" s="85"/>
      <c r="F23" s="85"/>
      <c r="G23" s="85"/>
      <c r="H23" s="85"/>
      <c r="I23" s="86"/>
      <c r="J23" s="13"/>
      <c r="K23" s="13"/>
    </row>
    <row r="24" spans="1:11">
      <c r="A24" s="81">
        <v>2</v>
      </c>
      <c r="B24" s="77" t="s">
        <v>172</v>
      </c>
      <c r="C24" s="85" t="s">
        <v>175</v>
      </c>
      <c r="D24" s="85"/>
      <c r="E24" s="85"/>
      <c r="F24" s="85"/>
      <c r="G24" s="85"/>
      <c r="H24" s="85"/>
      <c r="I24" s="86"/>
      <c r="J24" s="13"/>
      <c r="K24" s="13"/>
    </row>
    <row r="25" spans="1:11" ht="15.75" thickBot="1">
      <c r="A25" s="82">
        <v>3</v>
      </c>
      <c r="B25" s="78" t="s">
        <v>173</v>
      </c>
      <c r="C25" s="87" t="s">
        <v>170</v>
      </c>
      <c r="D25" s="87"/>
      <c r="E25" s="87"/>
      <c r="F25" s="87"/>
      <c r="G25" s="87"/>
      <c r="H25" s="87"/>
      <c r="I25" s="88"/>
      <c r="J25" s="74"/>
      <c r="K25" s="74"/>
    </row>
  </sheetData>
  <mergeCells count="9">
    <mergeCell ref="I1:O1"/>
    <mergeCell ref="I2:O2"/>
    <mergeCell ref="I3:O3"/>
    <mergeCell ref="I4:O4"/>
    <mergeCell ref="C22:I22"/>
    <mergeCell ref="C23:I23"/>
    <mergeCell ref="C24:I24"/>
    <mergeCell ref="C25:I25"/>
    <mergeCell ref="C21:I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24" sqref="E24"/>
    </sheetView>
  </sheetViews>
  <sheetFormatPr defaultRowHeight="15"/>
  <cols>
    <col min="2" max="2" width="24.140625" customWidth="1"/>
    <col min="3" max="3" width="12.42578125" customWidth="1"/>
    <col min="4" max="4" width="27.5703125" customWidth="1"/>
    <col min="5" max="5" width="27.42578125" customWidth="1"/>
    <col min="6" max="6" width="24.140625" customWidth="1"/>
    <col min="7" max="7" width="24.85546875" customWidth="1"/>
    <col min="8" max="8" width="22.7109375" customWidth="1"/>
  </cols>
  <sheetData>
    <row r="1" spans="1:8">
      <c r="A1" s="1"/>
      <c r="B1" s="2" t="s">
        <v>14</v>
      </c>
      <c r="C1" s="2" t="s">
        <v>15</v>
      </c>
      <c r="D1" s="3" t="s">
        <v>26</v>
      </c>
      <c r="E1" s="3" t="s">
        <v>27</v>
      </c>
      <c r="F1" s="3" t="s">
        <v>29</v>
      </c>
      <c r="G1" s="7" t="s">
        <v>30</v>
      </c>
      <c r="H1" s="7" t="s">
        <v>31</v>
      </c>
    </row>
    <row r="2" spans="1:8">
      <c r="A2" s="8">
        <v>1</v>
      </c>
      <c r="B2" s="4" t="s">
        <v>16</v>
      </c>
      <c r="C2" s="9">
        <v>120000</v>
      </c>
      <c r="D2" s="1"/>
      <c r="E2" s="1">
        <v>1</v>
      </c>
      <c r="F2" s="1">
        <v>1</v>
      </c>
      <c r="G2" s="10">
        <v>1</v>
      </c>
      <c r="H2" s="10">
        <v>1</v>
      </c>
    </row>
    <row r="3" spans="1:8">
      <c r="A3" s="8">
        <v>2</v>
      </c>
      <c r="B3" s="4" t="s">
        <v>17</v>
      </c>
      <c r="C3" s="9">
        <v>70000</v>
      </c>
      <c r="D3" s="1"/>
      <c r="E3" s="1">
        <v>1</v>
      </c>
      <c r="F3" s="1">
        <v>1</v>
      </c>
      <c r="G3" s="10">
        <v>1</v>
      </c>
      <c r="H3" s="10">
        <v>1</v>
      </c>
    </row>
    <row r="4" spans="1:8">
      <c r="A4" s="8">
        <v>3</v>
      </c>
      <c r="B4" s="4" t="s">
        <v>18</v>
      </c>
      <c r="C4" s="9">
        <v>30000</v>
      </c>
      <c r="D4" s="1" t="s">
        <v>28</v>
      </c>
      <c r="E4" s="1">
        <v>1</v>
      </c>
      <c r="F4" s="1">
        <v>1</v>
      </c>
      <c r="G4" s="10">
        <v>1</v>
      </c>
      <c r="H4" s="10">
        <v>1</v>
      </c>
    </row>
    <row r="5" spans="1:8">
      <c r="A5" s="8">
        <v>4</v>
      </c>
      <c r="B5" s="4" t="s">
        <v>19</v>
      </c>
      <c r="C5" s="9">
        <v>30000</v>
      </c>
      <c r="D5" s="1">
        <v>2</v>
      </c>
      <c r="E5" s="1">
        <v>4</v>
      </c>
      <c r="F5" s="1">
        <v>6</v>
      </c>
      <c r="G5" s="10">
        <v>12</v>
      </c>
      <c r="H5" s="10">
        <v>18</v>
      </c>
    </row>
    <row r="6" spans="1:8">
      <c r="A6" s="8">
        <v>5</v>
      </c>
      <c r="B6" s="4" t="s">
        <v>20</v>
      </c>
      <c r="C6" s="9">
        <v>35000</v>
      </c>
      <c r="D6" s="1">
        <v>1</v>
      </c>
      <c r="E6" s="1">
        <v>2</v>
      </c>
      <c r="F6" s="1">
        <v>3</v>
      </c>
      <c r="G6" s="10">
        <v>3</v>
      </c>
      <c r="H6" s="10">
        <v>3</v>
      </c>
    </row>
    <row r="7" spans="1:8">
      <c r="A7" s="8">
        <v>6</v>
      </c>
      <c r="B7" s="4" t="s">
        <v>21</v>
      </c>
      <c r="C7" s="9">
        <v>30000</v>
      </c>
      <c r="D7" s="1">
        <v>1</v>
      </c>
      <c r="E7" s="1">
        <v>1</v>
      </c>
      <c r="F7" s="1">
        <v>1</v>
      </c>
      <c r="G7" s="10">
        <v>2</v>
      </c>
      <c r="H7" s="10">
        <v>2</v>
      </c>
    </row>
    <row r="8" spans="1:8">
      <c r="A8" s="8">
        <v>7</v>
      </c>
      <c r="B8" s="4" t="s">
        <v>22</v>
      </c>
      <c r="C8" s="9">
        <v>60000</v>
      </c>
      <c r="D8" s="1">
        <v>1</v>
      </c>
      <c r="E8" s="1">
        <v>1</v>
      </c>
      <c r="F8" s="1">
        <v>1</v>
      </c>
      <c r="G8" s="10">
        <v>1</v>
      </c>
      <c r="H8" s="10">
        <v>1</v>
      </c>
    </row>
    <row r="9" spans="1:8">
      <c r="A9" s="8">
        <v>8</v>
      </c>
      <c r="B9" s="4" t="s">
        <v>23</v>
      </c>
      <c r="C9" s="9">
        <v>20000</v>
      </c>
      <c r="D9" s="1">
        <v>1</v>
      </c>
      <c r="E9" s="1">
        <v>1</v>
      </c>
      <c r="F9" s="1">
        <v>1</v>
      </c>
      <c r="G9" s="10">
        <v>1</v>
      </c>
      <c r="H9" s="10">
        <v>1</v>
      </c>
    </row>
    <row r="10" spans="1:8">
      <c r="A10" s="8">
        <v>9</v>
      </c>
      <c r="B10" s="4" t="s">
        <v>24</v>
      </c>
      <c r="C10" s="9">
        <v>20000</v>
      </c>
      <c r="D10" s="1">
        <v>1</v>
      </c>
      <c r="E10" s="1">
        <v>1</v>
      </c>
      <c r="F10" s="1">
        <v>1</v>
      </c>
      <c r="G10" s="10">
        <v>1</v>
      </c>
      <c r="H10" s="10">
        <v>1</v>
      </c>
    </row>
    <row r="11" spans="1:8">
      <c r="A11" s="8">
        <v>10</v>
      </c>
      <c r="B11" s="4" t="s">
        <v>25</v>
      </c>
      <c r="C11" s="9">
        <v>30000</v>
      </c>
      <c r="D11" s="1">
        <v>1</v>
      </c>
      <c r="E11" s="1">
        <v>2</v>
      </c>
      <c r="F11" s="1">
        <v>3</v>
      </c>
      <c r="G11" s="10">
        <v>6</v>
      </c>
      <c r="H11" s="10">
        <v>6</v>
      </c>
    </row>
    <row r="12" spans="1:8">
      <c r="A12" s="1"/>
      <c r="B12" s="4" t="s">
        <v>13</v>
      </c>
      <c r="C12" s="1"/>
      <c r="D12" s="16">
        <f>C11*D11+C10*D10+D9+C8*D8+C7*D7+C6*D6+C5*D5</f>
        <v>235001</v>
      </c>
      <c r="E12" s="16">
        <f>E11*C11+E10*C10+E9*C9+E8*C8+E7*C7+E6*C6+E5*C5+E4*C4+E3*C3+E2*C2</f>
        <v>600000</v>
      </c>
      <c r="F12" s="16">
        <f>F11*C11+F10*C10+F9*C9+F8*C8+F7*C7+F6*C6+F5*C5+F4*C4+F3*C3+F2*C2</f>
        <v>725000</v>
      </c>
      <c r="G12" s="16">
        <f>G11*C11+C10*G10+G9*C9+C8*G8+G7*C7+C6*G6+G5*C5+C4*G4+G3*C3+C2*G2</f>
        <v>1025000</v>
      </c>
      <c r="H12" s="16">
        <f>H11*C11+C10*H10+H9*C9+C8*H8+H7*C7+C6*H6+H5*C5+C4*H4+H3*C3+C2*H2</f>
        <v>1205000</v>
      </c>
    </row>
    <row r="14" spans="1:8">
      <c r="D14">
        <v>3.9</v>
      </c>
      <c r="E14">
        <v>5</v>
      </c>
      <c r="F14">
        <v>4</v>
      </c>
      <c r="G14" s="11">
        <v>2.8</v>
      </c>
      <c r="H14" s="11">
        <v>2.2000000000000002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12" sqref="H12"/>
    </sheetView>
  </sheetViews>
  <sheetFormatPr defaultRowHeight="15"/>
  <cols>
    <col min="3" max="3" width="14.28515625" customWidth="1"/>
    <col min="4" max="8" width="13.140625" bestFit="1" customWidth="1"/>
  </cols>
  <sheetData>
    <row r="1" spans="1:8">
      <c r="A1" s="41"/>
      <c r="B1" s="2"/>
      <c r="C1" s="2" t="s">
        <v>38</v>
      </c>
      <c r="D1" s="3" t="s">
        <v>39</v>
      </c>
      <c r="E1" s="3" t="s">
        <v>40</v>
      </c>
      <c r="F1" s="3" t="s">
        <v>41</v>
      </c>
      <c r="G1" s="3" t="s">
        <v>42</v>
      </c>
    </row>
    <row r="2" spans="1:8">
      <c r="A2" s="92" t="s">
        <v>110</v>
      </c>
      <c r="B2" s="92"/>
      <c r="C2" s="92"/>
      <c r="D2" s="92"/>
      <c r="E2" s="92"/>
      <c r="F2" s="92"/>
      <c r="G2" s="92"/>
    </row>
    <row r="3" spans="1:8">
      <c r="A3" s="1">
        <v>1</v>
      </c>
      <c r="B3" s="4" t="s">
        <v>32</v>
      </c>
      <c r="C3" s="9">
        <v>138000</v>
      </c>
      <c r="D3" s="9">
        <v>276000</v>
      </c>
      <c r="E3" s="9">
        <v>414000</v>
      </c>
      <c r="F3" s="9">
        <v>828000</v>
      </c>
      <c r="G3" s="9">
        <v>1242000</v>
      </c>
    </row>
    <row r="4" spans="1:8">
      <c r="A4" s="1">
        <v>2</v>
      </c>
      <c r="B4" s="4" t="s">
        <v>33</v>
      </c>
      <c r="C4" s="9">
        <v>60000</v>
      </c>
      <c r="D4" s="9">
        <v>120000</v>
      </c>
      <c r="E4" s="9">
        <v>180000</v>
      </c>
      <c r="F4" s="9">
        <v>360000</v>
      </c>
      <c r="G4" s="9">
        <v>540000</v>
      </c>
    </row>
    <row r="5" spans="1:8">
      <c r="A5" s="1">
        <v>3</v>
      </c>
      <c r="B5" s="4" t="s">
        <v>34</v>
      </c>
      <c r="C5" s="9">
        <v>30000</v>
      </c>
      <c r="D5" s="9">
        <v>40000</v>
      </c>
      <c r="E5" s="9">
        <v>50000</v>
      </c>
      <c r="F5" s="9">
        <v>60000</v>
      </c>
      <c r="G5" s="9">
        <v>70000</v>
      </c>
    </row>
    <row r="6" spans="1:8">
      <c r="A6" s="1">
        <v>4</v>
      </c>
      <c r="B6" s="4" t="s">
        <v>35</v>
      </c>
      <c r="C6" s="9">
        <v>15000</v>
      </c>
      <c r="D6" s="9">
        <v>30000</v>
      </c>
      <c r="E6" s="9">
        <v>45000</v>
      </c>
      <c r="F6" s="9">
        <v>90000</v>
      </c>
      <c r="G6" s="9">
        <v>135000</v>
      </c>
    </row>
    <row r="7" spans="1:8">
      <c r="A7" s="1">
        <v>5</v>
      </c>
      <c r="B7" s="4" t="s">
        <v>36</v>
      </c>
      <c r="C7" s="9">
        <v>20000</v>
      </c>
      <c r="D7" s="9">
        <v>40000</v>
      </c>
      <c r="E7" s="9">
        <v>60000</v>
      </c>
      <c r="F7" s="9">
        <v>80000</v>
      </c>
      <c r="G7" s="9">
        <v>100000</v>
      </c>
      <c r="H7" s="52"/>
    </row>
    <row r="8" spans="1:8">
      <c r="A8" s="93" t="s">
        <v>111</v>
      </c>
      <c r="B8" s="94"/>
      <c r="C8" s="94"/>
      <c r="D8" s="94"/>
      <c r="E8" s="94"/>
      <c r="F8" s="94"/>
      <c r="G8" s="95"/>
    </row>
    <row r="9" spans="1:8">
      <c r="A9" s="1">
        <v>6</v>
      </c>
      <c r="B9" s="4" t="s">
        <v>37</v>
      </c>
      <c r="C9" s="9">
        <v>150000</v>
      </c>
      <c r="D9" s="9">
        <v>150000</v>
      </c>
      <c r="E9" s="9">
        <v>150000</v>
      </c>
      <c r="F9" s="9">
        <v>150000</v>
      </c>
      <c r="G9" s="9">
        <v>150000</v>
      </c>
    </row>
    <row r="10" spans="1:8">
      <c r="A10" s="1">
        <v>7</v>
      </c>
      <c r="B10" s="4" t="s">
        <v>14</v>
      </c>
      <c r="C10" s="9">
        <f>сотрудники!D12</f>
        <v>235001</v>
      </c>
      <c r="D10" s="9">
        <f>сотрудники!E12</f>
        <v>600000</v>
      </c>
      <c r="E10" s="9">
        <f>сотрудники!F12</f>
        <v>725000</v>
      </c>
      <c r="F10" s="9">
        <f>сотрудники!G12</f>
        <v>1025000</v>
      </c>
      <c r="G10" s="9">
        <f>сотрудники!H12</f>
        <v>1205000</v>
      </c>
    </row>
    <row r="11" spans="1:8">
      <c r="A11" s="1"/>
      <c r="B11" s="4"/>
      <c r="C11" s="9"/>
      <c r="D11" s="1"/>
      <c r="E11" s="1"/>
      <c r="F11" s="1"/>
      <c r="G11" s="1"/>
    </row>
    <row r="12" spans="1:8">
      <c r="A12" s="1"/>
      <c r="B12" s="4" t="s">
        <v>13</v>
      </c>
      <c r="C12" s="6">
        <f>C7+C6+C5+C10+C4+C3+C9</f>
        <v>648001</v>
      </c>
      <c r="D12" s="6">
        <f>D9+D7+D6+D5+D10+D4+D3</f>
        <v>1256000</v>
      </c>
      <c r="E12" s="6">
        <f>E9+E7+E6+E5+E10+E4+E3</f>
        <v>1624000</v>
      </c>
      <c r="F12" s="6">
        <f>F9+F7+F6+F5+F10+F4+F3</f>
        <v>2593000</v>
      </c>
      <c r="G12" s="6">
        <f>G9+G7+G6+G5+G10+G4+G3</f>
        <v>3442000</v>
      </c>
    </row>
    <row r="13" spans="1:8">
      <c r="C13">
        <v>720000</v>
      </c>
      <c r="D13">
        <v>1444000</v>
      </c>
      <c r="E13">
        <v>2160000</v>
      </c>
      <c r="F13">
        <v>4320000</v>
      </c>
      <c r="G13">
        <v>6480000</v>
      </c>
    </row>
    <row r="14" spans="1:8">
      <c r="C14" s="12">
        <f>C12/C13*100%</f>
        <v>0.90000138888888892</v>
      </c>
      <c r="D14" s="12">
        <f t="shared" ref="D14:G14" si="0">D12/D13</f>
        <v>0.86980609418282551</v>
      </c>
      <c r="E14" s="12">
        <f t="shared" si="0"/>
        <v>0.75185185185185188</v>
      </c>
      <c r="F14" s="12">
        <f t="shared" si="0"/>
        <v>0.60023148148148153</v>
      </c>
      <c r="G14" s="12">
        <f t="shared" si="0"/>
        <v>0.53117283950617289</v>
      </c>
    </row>
  </sheetData>
  <mergeCells count="2">
    <mergeCell ref="A2:G2"/>
    <mergeCell ref="A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K1" sqref="K1:P1"/>
    </sheetView>
  </sheetViews>
  <sheetFormatPr defaultRowHeight="15"/>
  <cols>
    <col min="2" max="2" width="25.28515625" customWidth="1"/>
    <col min="3" max="3" width="14.85546875" customWidth="1"/>
    <col min="4" max="5" width="10.5703125" customWidth="1"/>
    <col min="6" max="7" width="10.5703125" bestFit="1" customWidth="1"/>
  </cols>
  <sheetData>
    <row r="1" spans="1:16">
      <c r="A1" s="91" t="s">
        <v>43</v>
      </c>
      <c r="B1" s="91"/>
      <c r="C1" s="91"/>
      <c r="D1" s="91"/>
      <c r="E1" s="13">
        <v>4000</v>
      </c>
      <c r="F1" s="13" t="s">
        <v>137</v>
      </c>
      <c r="K1" s="91" t="s">
        <v>162</v>
      </c>
      <c r="L1" s="91"/>
      <c r="M1" s="91"/>
      <c r="N1" s="91"/>
      <c r="O1" s="91"/>
      <c r="P1" s="91"/>
    </row>
    <row r="2" spans="1:16">
      <c r="A2" s="91" t="s">
        <v>44</v>
      </c>
      <c r="B2" s="91"/>
      <c r="C2" s="91"/>
      <c r="D2" s="91"/>
      <c r="E2" s="13"/>
      <c r="F2" s="13"/>
    </row>
    <row r="3" spans="1:16">
      <c r="A3" s="91" t="s">
        <v>45</v>
      </c>
      <c r="B3" s="91"/>
      <c r="C3" s="91"/>
      <c r="D3" s="91"/>
      <c r="E3" s="13"/>
      <c r="F3" s="13"/>
    </row>
    <row r="4" spans="1:16">
      <c r="A4" s="91" t="s">
        <v>53</v>
      </c>
      <c r="B4" s="91"/>
      <c r="C4" s="91"/>
      <c r="D4" s="91"/>
    </row>
    <row r="6" spans="1:16">
      <c r="B6" s="96" t="s">
        <v>47</v>
      </c>
      <c r="C6" s="97"/>
      <c r="D6" s="97"/>
      <c r="E6" s="97"/>
      <c r="H6" t="s">
        <v>46</v>
      </c>
    </row>
    <row r="7" spans="1:16">
      <c r="A7" s="1"/>
      <c r="B7" s="2" t="s">
        <v>47</v>
      </c>
      <c r="C7" s="2" t="s">
        <v>38</v>
      </c>
      <c r="D7" s="3" t="s">
        <v>39</v>
      </c>
      <c r="E7" s="3" t="s">
        <v>40</v>
      </c>
      <c r="F7" s="3" t="s">
        <v>41</v>
      </c>
      <c r="G7" s="3" t="s">
        <v>42</v>
      </c>
    </row>
    <row r="8" spans="1:16">
      <c r="A8" s="1">
        <v>1</v>
      </c>
      <c r="B8" s="4" t="s">
        <v>52</v>
      </c>
      <c r="C8" s="5">
        <v>44000</v>
      </c>
      <c r="D8" s="1">
        <v>42000</v>
      </c>
      <c r="E8" s="1">
        <v>36080</v>
      </c>
      <c r="F8" s="1">
        <v>28800</v>
      </c>
      <c r="G8" s="1">
        <v>25480</v>
      </c>
    </row>
    <row r="9" spans="1:16">
      <c r="A9" s="1">
        <v>2</v>
      </c>
      <c r="B9" s="4" t="s">
        <v>48</v>
      </c>
      <c r="C9" s="5">
        <v>2880</v>
      </c>
      <c r="D9" s="1">
        <v>2880</v>
      </c>
      <c r="E9" s="1">
        <v>2880</v>
      </c>
      <c r="F9" s="1">
        <v>2880</v>
      </c>
      <c r="G9" s="1">
        <v>2880</v>
      </c>
    </row>
    <row r="10" spans="1:16">
      <c r="A10" s="1">
        <v>3</v>
      </c>
      <c r="B10" s="4" t="s">
        <v>49</v>
      </c>
      <c r="C10" s="5">
        <v>240</v>
      </c>
      <c r="D10" s="5">
        <v>240</v>
      </c>
      <c r="E10" s="5">
        <v>240</v>
      </c>
      <c r="F10" s="5">
        <v>240</v>
      </c>
      <c r="G10" s="5">
        <v>240</v>
      </c>
    </row>
    <row r="11" spans="1:16">
      <c r="A11" s="1">
        <v>4</v>
      </c>
      <c r="B11" s="4" t="s">
        <v>50</v>
      </c>
      <c r="C11" s="5">
        <v>22</v>
      </c>
      <c r="D11" s="5">
        <v>22</v>
      </c>
      <c r="E11" s="5">
        <v>22</v>
      </c>
      <c r="F11" s="5">
        <v>22</v>
      </c>
      <c r="G11" s="5">
        <v>22</v>
      </c>
    </row>
    <row r="12" spans="1:16">
      <c r="A12" s="1">
        <v>5</v>
      </c>
      <c r="B12" s="4" t="s">
        <v>51</v>
      </c>
      <c r="C12" s="5">
        <v>700</v>
      </c>
      <c r="D12" s="5">
        <v>700</v>
      </c>
      <c r="E12" s="5">
        <v>700</v>
      </c>
      <c r="F12" s="5">
        <v>700</v>
      </c>
      <c r="G12" s="5">
        <v>700</v>
      </c>
    </row>
    <row r="13" spans="1:16">
      <c r="A13" s="1"/>
      <c r="B13" s="4"/>
      <c r="C13" s="9"/>
      <c r="D13" s="1"/>
      <c r="E13" s="1"/>
      <c r="F13" s="1"/>
      <c r="G13" s="1"/>
    </row>
    <row r="14" spans="1:16" ht="15.75" thickBot="1">
      <c r="A14" s="15"/>
      <c r="B14" s="28" t="s">
        <v>13</v>
      </c>
      <c r="C14" s="29">
        <f>C12+C11+C10+C9+C8</f>
        <v>47842</v>
      </c>
      <c r="D14" s="29">
        <f>D12+D11+D10+D9+D8</f>
        <v>45842</v>
      </c>
      <c r="E14" s="29">
        <f>E12+E11+E10+E9+E8</f>
        <v>39922</v>
      </c>
      <c r="F14" s="29">
        <f>F12+F11+F10+F9+F8</f>
        <v>32642</v>
      </c>
      <c r="G14" s="29">
        <f>G12+G11+G10+G9+G8</f>
        <v>29322</v>
      </c>
    </row>
    <row r="15" spans="1:16">
      <c r="A15" s="14"/>
      <c r="B15" s="4" t="s">
        <v>105</v>
      </c>
      <c r="C15" s="4">
        <v>12</v>
      </c>
      <c r="D15" s="6">
        <f>D14/4000</f>
        <v>11.4605</v>
      </c>
      <c r="E15" s="6">
        <f>E14/E1</f>
        <v>9.9804999999999993</v>
      </c>
      <c r="F15" s="6">
        <f>F14/E1</f>
        <v>8.1605000000000008</v>
      </c>
      <c r="G15" s="6">
        <f>G14/E1</f>
        <v>7.3304999999999998</v>
      </c>
    </row>
    <row r="16" spans="1:16">
      <c r="A16" s="14"/>
      <c r="B16" s="14"/>
      <c r="C16" s="14"/>
    </row>
    <row r="17" spans="1:3">
      <c r="A17" s="14"/>
      <c r="B17" s="14"/>
      <c r="C17" s="14"/>
    </row>
  </sheetData>
  <mergeCells count="6">
    <mergeCell ref="K1:P1"/>
    <mergeCell ref="B6:E6"/>
    <mergeCell ref="A4:D4"/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opLeftCell="H1" workbookViewId="0">
      <selection activeCell="N37" sqref="N37"/>
    </sheetView>
  </sheetViews>
  <sheetFormatPr defaultRowHeight="15"/>
  <cols>
    <col min="1" max="1" width="40.5703125" customWidth="1"/>
    <col min="2" max="5" width="12.28515625" bestFit="1" customWidth="1"/>
    <col min="6" max="7" width="11.5703125" bestFit="1" customWidth="1"/>
    <col min="8" max="26" width="13.140625" bestFit="1" customWidth="1"/>
  </cols>
  <sheetData>
    <row r="1" spans="1:26">
      <c r="A1" s="3" t="s">
        <v>66</v>
      </c>
      <c r="B1" s="22" t="s">
        <v>97</v>
      </c>
      <c r="C1" s="22" t="s">
        <v>96</v>
      </c>
      <c r="D1" s="22" t="s">
        <v>95</v>
      </c>
      <c r="E1" s="22" t="s">
        <v>94</v>
      </c>
      <c r="F1" s="22" t="s">
        <v>93</v>
      </c>
      <c r="G1" s="22" t="s">
        <v>92</v>
      </c>
      <c r="H1" s="22" t="s">
        <v>67</v>
      </c>
      <c r="I1" s="22" t="s">
        <v>68</v>
      </c>
      <c r="J1" s="22" t="s">
        <v>69</v>
      </c>
      <c r="K1" s="22" t="s">
        <v>70</v>
      </c>
      <c r="L1" s="3" t="s">
        <v>71</v>
      </c>
      <c r="M1" s="22" t="s">
        <v>72</v>
      </c>
      <c r="N1" s="22" t="s">
        <v>73</v>
      </c>
      <c r="O1" s="22" t="s">
        <v>74</v>
      </c>
      <c r="P1" s="22" t="s">
        <v>75</v>
      </c>
      <c r="Q1" s="22" t="s">
        <v>75</v>
      </c>
      <c r="R1" s="22" t="s">
        <v>76</v>
      </c>
      <c r="S1" s="22" t="s">
        <v>77</v>
      </c>
      <c r="T1" s="22" t="s">
        <v>78</v>
      </c>
      <c r="U1" s="22" t="s">
        <v>79</v>
      </c>
      <c r="V1" s="22" t="s">
        <v>80</v>
      </c>
      <c r="W1" s="22" t="s">
        <v>81</v>
      </c>
      <c r="X1" s="22" t="s">
        <v>82</v>
      </c>
      <c r="Y1" s="22" t="s">
        <v>83</v>
      </c>
      <c r="Z1" s="22" t="s">
        <v>84</v>
      </c>
    </row>
    <row r="2" spans="1:26">
      <c r="A2" s="23" t="s">
        <v>86</v>
      </c>
      <c r="B2" s="2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3" t="s">
        <v>91</v>
      </c>
      <c r="B3" s="20"/>
      <c r="C3" s="1"/>
      <c r="D3" s="1"/>
      <c r="E3" s="1"/>
      <c r="F3" s="1"/>
      <c r="G3" s="1"/>
      <c r="H3" s="20"/>
      <c r="I3" s="20"/>
      <c r="J3" s="1"/>
      <c r="K3" s="21"/>
      <c r="L3" s="1"/>
      <c r="M3" s="1"/>
      <c r="N3" s="1"/>
      <c r="O3" s="1"/>
      <c r="P3" s="1"/>
      <c r="Q3" s="1"/>
      <c r="R3" s="1"/>
      <c r="S3" s="1"/>
      <c r="T3" s="21"/>
      <c r="U3" s="1"/>
      <c r="V3" s="1"/>
      <c r="W3" s="1"/>
      <c r="X3" s="1"/>
      <c r="Y3" s="1"/>
      <c r="Z3" s="1"/>
    </row>
    <row r="4" spans="1:26">
      <c r="A4" s="23" t="s">
        <v>85</v>
      </c>
      <c r="B4" s="20"/>
      <c r="C4" s="2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3" t="s">
        <v>87</v>
      </c>
      <c r="B5" s="20"/>
      <c r="C5" s="20"/>
      <c r="D5" s="2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3" t="s">
        <v>88</v>
      </c>
      <c r="B6" s="1"/>
      <c r="C6" s="20"/>
      <c r="D6" s="2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3" t="s">
        <v>89</v>
      </c>
      <c r="B7" s="1"/>
      <c r="C7" s="1"/>
      <c r="D7" s="2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3" t="s">
        <v>90</v>
      </c>
      <c r="B8" s="1"/>
      <c r="C8" s="1"/>
      <c r="D8" s="20"/>
      <c r="E8" s="2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3" t="s">
        <v>99</v>
      </c>
      <c r="B9" s="1"/>
      <c r="C9" s="1"/>
      <c r="D9" s="1"/>
      <c r="E9" s="20"/>
      <c r="F9" s="20"/>
      <c r="G9" s="20"/>
      <c r="H9" s="20"/>
      <c r="I9" s="2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4" t="s">
        <v>100</v>
      </c>
      <c r="B10" s="25"/>
      <c r="C10" s="25"/>
      <c r="D10" s="25"/>
      <c r="E10" s="26"/>
      <c r="F10" s="27"/>
      <c r="G10" s="27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>
      <c r="A11" s="4" t="s">
        <v>101</v>
      </c>
      <c r="B11" s="1"/>
      <c r="C11" s="1"/>
      <c r="D11" s="1"/>
      <c r="E11" s="1"/>
      <c r="F11" s="20"/>
      <c r="G11" s="2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 t="s">
        <v>102</v>
      </c>
      <c r="B12" s="1"/>
      <c r="C12" s="1"/>
      <c r="D12" s="1"/>
      <c r="E12" s="1"/>
      <c r="F12" s="1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 t="s">
        <v>113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0"/>
      <c r="V13" s="20"/>
      <c r="W13" s="20"/>
      <c r="X13" s="20"/>
      <c r="Y13" s="20"/>
      <c r="Z13" s="20"/>
    </row>
    <row r="15" spans="1:26">
      <c r="A15" s="3" t="s">
        <v>98</v>
      </c>
      <c r="B15" s="22" t="s">
        <v>97</v>
      </c>
      <c r="C15" s="22" t="s">
        <v>96</v>
      </c>
      <c r="D15" s="22" t="s">
        <v>95</v>
      </c>
      <c r="E15" s="22" t="s">
        <v>94</v>
      </c>
      <c r="F15" s="22" t="s">
        <v>93</v>
      </c>
      <c r="G15" s="22" t="s">
        <v>92</v>
      </c>
      <c r="H15" s="22" t="s">
        <v>67</v>
      </c>
      <c r="I15" s="22" t="s">
        <v>68</v>
      </c>
      <c r="J15" s="22" t="s">
        <v>69</v>
      </c>
      <c r="K15" s="22" t="s">
        <v>70</v>
      </c>
      <c r="L15" s="3" t="s">
        <v>71</v>
      </c>
      <c r="M15" s="22" t="s">
        <v>72</v>
      </c>
      <c r="N15" s="22" t="s">
        <v>73</v>
      </c>
      <c r="O15" s="22" t="s">
        <v>74</v>
      </c>
      <c r="P15" s="22" t="s">
        <v>75</v>
      </c>
      <c r="Q15" s="22" t="s">
        <v>75</v>
      </c>
      <c r="R15" s="22" t="s">
        <v>76</v>
      </c>
      <c r="S15" s="22" t="s">
        <v>77</v>
      </c>
      <c r="T15" s="22" t="s">
        <v>78</v>
      </c>
      <c r="U15" s="22" t="s">
        <v>79</v>
      </c>
      <c r="V15" s="22" t="s">
        <v>80</v>
      </c>
      <c r="W15" s="22" t="s">
        <v>81</v>
      </c>
      <c r="X15" s="22" t="s">
        <v>82</v>
      </c>
      <c r="Y15" s="22" t="s">
        <v>83</v>
      </c>
      <c r="Z15" s="22" t="s">
        <v>84</v>
      </c>
    </row>
    <row r="16" spans="1:26">
      <c r="A16" s="23" t="s">
        <v>104</v>
      </c>
      <c r="B16" s="1">
        <v>0</v>
      </c>
      <c r="C16" s="1">
        <v>0</v>
      </c>
      <c r="D16" s="1">
        <v>0</v>
      </c>
      <c r="E16" s="1">
        <v>0</v>
      </c>
      <c r="F16" s="1">
        <v>60000</v>
      </c>
      <c r="G16" s="1">
        <v>60000</v>
      </c>
      <c r="H16" s="1">
        <v>120000</v>
      </c>
      <c r="I16" s="1">
        <v>120000</v>
      </c>
      <c r="J16" s="1">
        <v>180000</v>
      </c>
      <c r="K16" s="1">
        <v>180000</v>
      </c>
      <c r="L16" s="1">
        <v>360000</v>
      </c>
      <c r="M16" s="1">
        <v>360000</v>
      </c>
      <c r="N16" s="1">
        <v>540000</v>
      </c>
      <c r="O16" s="1">
        <v>540000</v>
      </c>
      <c r="P16" s="1">
        <v>540000</v>
      </c>
      <c r="Q16" s="1">
        <v>540000</v>
      </c>
      <c r="R16" s="1">
        <v>540000</v>
      </c>
      <c r="S16" s="1">
        <v>540000</v>
      </c>
      <c r="T16" s="1">
        <v>540000</v>
      </c>
      <c r="U16" s="1">
        <v>540000</v>
      </c>
      <c r="V16" s="1">
        <v>540000</v>
      </c>
      <c r="W16" s="1">
        <v>540000</v>
      </c>
      <c r="X16" s="1">
        <v>540000</v>
      </c>
      <c r="Y16" s="1">
        <v>540000</v>
      </c>
      <c r="Z16" s="1">
        <v>540000</v>
      </c>
    </row>
    <row r="17" spans="1:32">
      <c r="A17" s="23" t="s">
        <v>103</v>
      </c>
      <c r="B17" s="1">
        <v>0</v>
      </c>
      <c r="C17" s="1">
        <v>0</v>
      </c>
      <c r="D17" s="1">
        <v>0</v>
      </c>
      <c r="E17" s="1">
        <v>0</v>
      </c>
      <c r="F17" s="1">
        <v>12</v>
      </c>
      <c r="G17" s="1">
        <v>12</v>
      </c>
      <c r="H17" s="1">
        <f>'юнит экономика'!D15</f>
        <v>11.4605</v>
      </c>
      <c r="I17" s="1">
        <f>H17</f>
        <v>11.4605</v>
      </c>
      <c r="J17" s="1">
        <f>'юнит экономика'!E15</f>
        <v>9.9804999999999993</v>
      </c>
      <c r="K17" s="1">
        <f>J17</f>
        <v>9.9804999999999993</v>
      </c>
      <c r="L17" s="1">
        <f>'юнит экономика'!F15</f>
        <v>8.1605000000000008</v>
      </c>
      <c r="M17" s="1">
        <f>L17</f>
        <v>8.1605000000000008</v>
      </c>
      <c r="N17" s="1">
        <f>'юнит экономика'!G15</f>
        <v>7.3304999999999998</v>
      </c>
      <c r="O17" s="1">
        <f>N17</f>
        <v>7.3304999999999998</v>
      </c>
      <c r="P17" s="1">
        <f t="shared" ref="P17:Z17" si="0">O17</f>
        <v>7.3304999999999998</v>
      </c>
      <c r="Q17" s="1">
        <f t="shared" si="0"/>
        <v>7.3304999999999998</v>
      </c>
      <c r="R17" s="1">
        <f t="shared" si="0"/>
        <v>7.3304999999999998</v>
      </c>
      <c r="S17" s="1">
        <f t="shared" si="0"/>
        <v>7.3304999999999998</v>
      </c>
      <c r="T17" s="1">
        <f t="shared" si="0"/>
        <v>7.3304999999999998</v>
      </c>
      <c r="U17" s="1">
        <f t="shared" si="0"/>
        <v>7.3304999999999998</v>
      </c>
      <c r="V17" s="1">
        <f t="shared" si="0"/>
        <v>7.3304999999999998</v>
      </c>
      <c r="W17" s="1">
        <f t="shared" si="0"/>
        <v>7.3304999999999998</v>
      </c>
      <c r="X17" s="1">
        <f>W17</f>
        <v>7.3304999999999998</v>
      </c>
      <c r="Y17" s="1">
        <f t="shared" si="0"/>
        <v>7.3304999999999998</v>
      </c>
      <c r="Z17" s="1">
        <f t="shared" si="0"/>
        <v>7.3304999999999998</v>
      </c>
    </row>
    <row r="18" spans="1:32">
      <c r="A18" s="24" t="s">
        <v>62</v>
      </c>
      <c r="B18" s="25">
        <v>0</v>
      </c>
      <c r="C18" s="25">
        <v>0</v>
      </c>
      <c r="D18" s="25">
        <v>0</v>
      </c>
      <c r="E18" s="25">
        <v>0</v>
      </c>
      <c r="F18" s="25">
        <v>13</v>
      </c>
      <c r="G18" s="25">
        <v>14</v>
      </c>
      <c r="H18" s="25">
        <v>14</v>
      </c>
      <c r="I18" s="25">
        <v>15</v>
      </c>
      <c r="J18" s="25">
        <v>15</v>
      </c>
      <c r="K18" s="25">
        <v>15</v>
      </c>
      <c r="L18" s="25">
        <v>14</v>
      </c>
      <c r="M18" s="25">
        <v>13</v>
      </c>
      <c r="N18" s="25">
        <v>12</v>
      </c>
      <c r="O18" s="25">
        <v>12</v>
      </c>
      <c r="P18" s="25">
        <v>12</v>
      </c>
      <c r="Q18" s="25">
        <v>12</v>
      </c>
      <c r="R18" s="25">
        <v>12</v>
      </c>
      <c r="S18" s="25">
        <v>13</v>
      </c>
      <c r="T18" s="25">
        <v>14</v>
      </c>
      <c r="U18" s="25">
        <v>14</v>
      </c>
      <c r="V18" s="25">
        <v>15</v>
      </c>
      <c r="W18" s="25">
        <v>15</v>
      </c>
      <c r="X18" s="25">
        <v>15</v>
      </c>
      <c r="Y18" s="25">
        <v>14</v>
      </c>
      <c r="Z18" s="25">
        <v>13</v>
      </c>
      <c r="AA18" s="14"/>
      <c r="AB18" s="14"/>
      <c r="AC18" s="14"/>
      <c r="AD18" s="14"/>
      <c r="AE18" s="14"/>
      <c r="AF18" s="14"/>
    </row>
    <row r="19" spans="1:32">
      <c r="A19" s="4" t="s">
        <v>107</v>
      </c>
      <c r="B19" s="9">
        <v>0</v>
      </c>
      <c r="C19" s="9">
        <v>0</v>
      </c>
      <c r="D19" s="9">
        <v>0</v>
      </c>
      <c r="E19" s="9">
        <v>0</v>
      </c>
      <c r="F19" s="9">
        <f>F16*F17</f>
        <v>720000</v>
      </c>
      <c r="G19" s="9">
        <f>G16*G17</f>
        <v>720000</v>
      </c>
      <c r="H19" s="9">
        <f>H16*H17</f>
        <v>1375260</v>
      </c>
      <c r="I19" s="9">
        <f t="shared" ref="I19:Z19" si="1">I16*I17</f>
        <v>1375260</v>
      </c>
      <c r="J19" s="9">
        <f t="shared" si="1"/>
        <v>1796489.9999999998</v>
      </c>
      <c r="K19" s="9">
        <f t="shared" si="1"/>
        <v>1796489.9999999998</v>
      </c>
      <c r="L19" s="9">
        <f t="shared" si="1"/>
        <v>2937780.0000000005</v>
      </c>
      <c r="M19" s="9">
        <f t="shared" si="1"/>
        <v>2937780.0000000005</v>
      </c>
      <c r="N19" s="9">
        <f t="shared" si="1"/>
        <v>3958470</v>
      </c>
      <c r="O19" s="9">
        <f t="shared" si="1"/>
        <v>3958470</v>
      </c>
      <c r="P19" s="9">
        <f t="shared" si="1"/>
        <v>3958470</v>
      </c>
      <c r="Q19" s="9">
        <f t="shared" si="1"/>
        <v>3958470</v>
      </c>
      <c r="R19" s="9">
        <f t="shared" si="1"/>
        <v>3958470</v>
      </c>
      <c r="S19" s="9">
        <f t="shared" si="1"/>
        <v>3958470</v>
      </c>
      <c r="T19" s="9">
        <f t="shared" si="1"/>
        <v>3958470</v>
      </c>
      <c r="U19" s="9">
        <f t="shared" si="1"/>
        <v>3958470</v>
      </c>
      <c r="V19" s="9">
        <f t="shared" si="1"/>
        <v>3958470</v>
      </c>
      <c r="W19" s="9">
        <f t="shared" si="1"/>
        <v>3958470</v>
      </c>
      <c r="X19" s="9">
        <f t="shared" si="1"/>
        <v>3958470</v>
      </c>
      <c r="Y19" s="9">
        <f t="shared" si="1"/>
        <v>3958470</v>
      </c>
      <c r="Z19" s="9">
        <f t="shared" si="1"/>
        <v>3958470</v>
      </c>
    </row>
    <row r="20" spans="1:32">
      <c r="A20" s="4" t="s">
        <v>106</v>
      </c>
      <c r="B20" s="9">
        <v>0</v>
      </c>
      <c r="C20" s="9">
        <v>0</v>
      </c>
      <c r="D20" s="9">
        <v>0</v>
      </c>
      <c r="E20" s="9">
        <v>0</v>
      </c>
      <c r="F20" s="9">
        <f>F16*F18</f>
        <v>780000</v>
      </c>
      <c r="G20" s="9">
        <f t="shared" ref="G20:Z20" si="2">G16*G18</f>
        <v>840000</v>
      </c>
      <c r="H20" s="9">
        <f t="shared" si="2"/>
        <v>1680000</v>
      </c>
      <c r="I20" s="9">
        <f t="shared" si="2"/>
        <v>1800000</v>
      </c>
      <c r="J20" s="9">
        <f t="shared" si="2"/>
        <v>2700000</v>
      </c>
      <c r="K20" s="9">
        <f t="shared" si="2"/>
        <v>2700000</v>
      </c>
      <c r="L20" s="9">
        <f t="shared" si="2"/>
        <v>5040000</v>
      </c>
      <c r="M20" s="9">
        <f t="shared" si="2"/>
        <v>4680000</v>
      </c>
      <c r="N20" s="9">
        <f t="shared" si="2"/>
        <v>6480000</v>
      </c>
      <c r="O20" s="9">
        <f t="shared" si="2"/>
        <v>6480000</v>
      </c>
      <c r="P20" s="9">
        <f t="shared" si="2"/>
        <v>6480000</v>
      </c>
      <c r="Q20" s="9">
        <f t="shared" si="2"/>
        <v>6480000</v>
      </c>
      <c r="R20" s="9">
        <f t="shared" si="2"/>
        <v>6480000</v>
      </c>
      <c r="S20" s="9">
        <f t="shared" si="2"/>
        <v>7020000</v>
      </c>
      <c r="T20" s="9">
        <f t="shared" si="2"/>
        <v>7560000</v>
      </c>
      <c r="U20" s="9">
        <f t="shared" si="2"/>
        <v>7560000</v>
      </c>
      <c r="V20" s="9">
        <f t="shared" si="2"/>
        <v>8100000</v>
      </c>
      <c r="W20" s="9">
        <f t="shared" si="2"/>
        <v>8100000</v>
      </c>
      <c r="X20" s="9">
        <f t="shared" si="2"/>
        <v>8100000</v>
      </c>
      <c r="Y20" s="9">
        <f t="shared" si="2"/>
        <v>7560000</v>
      </c>
      <c r="Z20" s="9">
        <f t="shared" si="2"/>
        <v>7020000</v>
      </c>
    </row>
    <row r="21" spans="1:32">
      <c r="A21" s="4" t="s">
        <v>108</v>
      </c>
      <c r="B21" s="9">
        <v>-350000</v>
      </c>
      <c r="C21" s="9">
        <v>-350000</v>
      </c>
      <c r="D21" s="9">
        <v>-350000</v>
      </c>
      <c r="E21" s="9">
        <v>-350000</v>
      </c>
      <c r="F21" s="9">
        <f>F20-F19</f>
        <v>60000</v>
      </c>
      <c r="G21" s="9">
        <f t="shared" ref="G21:Z21" si="3">G20-G19</f>
        <v>120000</v>
      </c>
      <c r="H21" s="9">
        <f t="shared" si="3"/>
        <v>304740</v>
      </c>
      <c r="I21" s="9">
        <f t="shared" si="3"/>
        <v>424740</v>
      </c>
      <c r="J21" s="9">
        <f t="shared" si="3"/>
        <v>903510.00000000023</v>
      </c>
      <c r="K21" s="9">
        <f t="shared" si="3"/>
        <v>903510.00000000023</v>
      </c>
      <c r="L21" s="9">
        <f t="shared" si="3"/>
        <v>2102219.9999999995</v>
      </c>
      <c r="M21" s="9">
        <f t="shared" si="3"/>
        <v>1742219.9999999995</v>
      </c>
      <c r="N21" s="9">
        <f t="shared" si="3"/>
        <v>2521530</v>
      </c>
      <c r="O21" s="9">
        <f t="shared" si="3"/>
        <v>2521530</v>
      </c>
      <c r="P21" s="9">
        <f t="shared" si="3"/>
        <v>2521530</v>
      </c>
      <c r="Q21" s="9">
        <f t="shared" si="3"/>
        <v>2521530</v>
      </c>
      <c r="R21" s="9">
        <f t="shared" si="3"/>
        <v>2521530</v>
      </c>
      <c r="S21" s="9">
        <f t="shared" si="3"/>
        <v>3061530</v>
      </c>
      <c r="T21" s="9">
        <f t="shared" si="3"/>
        <v>3601530</v>
      </c>
      <c r="U21" s="9">
        <f t="shared" si="3"/>
        <v>3601530</v>
      </c>
      <c r="V21" s="9">
        <f t="shared" si="3"/>
        <v>4141530</v>
      </c>
      <c r="W21" s="9">
        <f t="shared" si="3"/>
        <v>4141530</v>
      </c>
      <c r="X21" s="9">
        <f t="shared" si="3"/>
        <v>4141530</v>
      </c>
      <c r="Y21" s="9">
        <f t="shared" si="3"/>
        <v>3601530</v>
      </c>
      <c r="Z21" s="9">
        <f t="shared" si="3"/>
        <v>3061530</v>
      </c>
    </row>
    <row r="24" spans="1:32">
      <c r="A24" s="75"/>
      <c r="B24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opLeftCell="G1" workbookViewId="0">
      <selection activeCell="D8" sqref="D8"/>
    </sheetView>
  </sheetViews>
  <sheetFormatPr defaultRowHeight="15"/>
  <cols>
    <col min="1" max="1" width="36.5703125" customWidth="1"/>
    <col min="2" max="5" width="12.28515625" bestFit="1" customWidth="1"/>
    <col min="6" max="7" width="11.5703125" bestFit="1" customWidth="1"/>
    <col min="8" max="26" width="13.140625" bestFit="1" customWidth="1"/>
  </cols>
  <sheetData>
    <row r="1" spans="1:26">
      <c r="A1" s="18" t="s">
        <v>54</v>
      </c>
      <c r="B1" s="22" t="s">
        <v>97</v>
      </c>
      <c r="C1" s="22" t="s">
        <v>96</v>
      </c>
      <c r="D1" s="22" t="s">
        <v>95</v>
      </c>
      <c r="E1" s="22" t="s">
        <v>94</v>
      </c>
      <c r="F1" s="22" t="s">
        <v>93</v>
      </c>
      <c r="G1" s="22" t="s">
        <v>92</v>
      </c>
      <c r="H1" s="22" t="s">
        <v>67</v>
      </c>
      <c r="I1" s="22" t="s">
        <v>68</v>
      </c>
      <c r="J1" s="22" t="s">
        <v>69</v>
      </c>
      <c r="K1" s="22" t="s">
        <v>70</v>
      </c>
      <c r="L1" s="3" t="s">
        <v>71</v>
      </c>
      <c r="M1" s="22" t="s">
        <v>72</v>
      </c>
      <c r="N1" s="22" t="s">
        <v>73</v>
      </c>
      <c r="O1" s="22" t="s">
        <v>74</v>
      </c>
      <c r="P1" s="22" t="s">
        <v>75</v>
      </c>
      <c r="Q1" s="22" t="s">
        <v>75</v>
      </c>
      <c r="R1" s="22" t="s">
        <v>76</v>
      </c>
      <c r="S1" s="22" t="s">
        <v>77</v>
      </c>
      <c r="T1" s="22" t="s">
        <v>78</v>
      </c>
      <c r="U1" s="22" t="s">
        <v>79</v>
      </c>
      <c r="V1" s="22" t="s">
        <v>80</v>
      </c>
      <c r="W1" s="22" t="s">
        <v>81</v>
      </c>
      <c r="X1" s="22" t="s">
        <v>82</v>
      </c>
      <c r="Y1" s="22" t="s">
        <v>83</v>
      </c>
      <c r="Z1" s="22" t="s">
        <v>84</v>
      </c>
    </row>
    <row r="2" spans="1:26">
      <c r="A2" s="17" t="s">
        <v>109</v>
      </c>
      <c r="B2" s="9"/>
      <c r="C2" s="9"/>
      <c r="D2" s="9"/>
      <c r="E2" s="9"/>
      <c r="F2" s="9">
        <f>'план действий и ДДС'!F19</f>
        <v>720000</v>
      </c>
      <c r="G2" s="9">
        <f>'план действий и ДДС'!G19</f>
        <v>720000</v>
      </c>
      <c r="H2" s="9">
        <f>'план действий и ДДС'!H19</f>
        <v>1375260</v>
      </c>
      <c r="I2" s="9">
        <f>'план действий и ДДС'!I19</f>
        <v>1375260</v>
      </c>
      <c r="J2" s="9">
        <f>'план действий и ДДС'!J19</f>
        <v>1796489.9999999998</v>
      </c>
      <c r="K2" s="9">
        <f>'план действий и ДДС'!K19</f>
        <v>1796489.9999999998</v>
      </c>
      <c r="L2" s="9">
        <f>'план действий и ДДС'!L19</f>
        <v>2937780.0000000005</v>
      </c>
      <c r="M2" s="9">
        <f>'план действий и ДДС'!M19</f>
        <v>2937780.0000000005</v>
      </c>
      <c r="N2" s="9">
        <f>'план действий и ДДС'!N19</f>
        <v>3958470</v>
      </c>
      <c r="O2" s="9">
        <f>'план действий и ДДС'!O19</f>
        <v>3958470</v>
      </c>
      <c r="P2" s="9">
        <f>'план действий и ДДС'!P19</f>
        <v>3958470</v>
      </c>
      <c r="Q2" s="9">
        <f>'план действий и ДДС'!Q19</f>
        <v>3958470</v>
      </c>
      <c r="R2" s="9">
        <f>'план действий и ДДС'!R19</f>
        <v>3958470</v>
      </c>
      <c r="S2" s="9">
        <f>'план действий и ДДС'!S19</f>
        <v>3958470</v>
      </c>
      <c r="T2" s="9">
        <f>'план действий и ДДС'!T19</f>
        <v>3958470</v>
      </c>
      <c r="U2" s="9">
        <f>'план действий и ДДС'!U19</f>
        <v>3958470</v>
      </c>
      <c r="V2" s="9">
        <f>'план действий и ДДС'!V19</f>
        <v>3958470</v>
      </c>
      <c r="W2" s="9">
        <f>'план действий и ДДС'!W19</f>
        <v>3958470</v>
      </c>
      <c r="X2" s="9">
        <f>'план действий и ДДС'!X19</f>
        <v>3958470</v>
      </c>
      <c r="Y2" s="9">
        <f>'план действий и ДДС'!Y19</f>
        <v>3958470</v>
      </c>
      <c r="Z2" s="9">
        <f>'план действий и ДДС'!Z19</f>
        <v>3958470</v>
      </c>
    </row>
    <row r="3" spans="1:26">
      <c r="A3" s="17" t="s">
        <v>138</v>
      </c>
      <c r="B3" s="9"/>
      <c r="C3" s="9"/>
      <c r="D3" s="9"/>
      <c r="E3" s="9"/>
      <c r="F3" s="9">
        <f>'план действий и ДДС'!F20</f>
        <v>780000</v>
      </c>
      <c r="G3" s="9">
        <f>'план действий и ДДС'!G20</f>
        <v>840000</v>
      </c>
      <c r="H3" s="9">
        <f>'план действий и ДДС'!H20</f>
        <v>1680000</v>
      </c>
      <c r="I3" s="9">
        <f>'план действий и ДДС'!I20</f>
        <v>1800000</v>
      </c>
      <c r="J3" s="9">
        <f>'план действий и ДДС'!J20</f>
        <v>2700000</v>
      </c>
      <c r="K3" s="9">
        <f>'план действий и ДДС'!K20</f>
        <v>2700000</v>
      </c>
      <c r="L3" s="9">
        <f>'план действий и ДДС'!L20</f>
        <v>5040000</v>
      </c>
      <c r="M3" s="9">
        <f>'план действий и ДДС'!M20</f>
        <v>4680000</v>
      </c>
      <c r="N3" s="9">
        <f>'план действий и ДДС'!N20</f>
        <v>6480000</v>
      </c>
      <c r="O3" s="9">
        <f>'план действий и ДДС'!O20</f>
        <v>6480000</v>
      </c>
      <c r="P3" s="9">
        <f>'план действий и ДДС'!P20</f>
        <v>6480000</v>
      </c>
      <c r="Q3" s="9">
        <f>'план действий и ДДС'!Q20</f>
        <v>6480000</v>
      </c>
      <c r="R3" s="9">
        <f>'план действий и ДДС'!R20</f>
        <v>6480000</v>
      </c>
      <c r="S3" s="9">
        <f>'план действий и ДДС'!S20</f>
        <v>7020000</v>
      </c>
      <c r="T3" s="9">
        <f>'план действий и ДДС'!T20</f>
        <v>7560000</v>
      </c>
      <c r="U3" s="9">
        <f>'план действий и ДДС'!U20</f>
        <v>7560000</v>
      </c>
      <c r="V3" s="9">
        <f>'план действий и ДДС'!V20</f>
        <v>8100000</v>
      </c>
      <c r="W3" s="9">
        <f>'план действий и ДДС'!W20</f>
        <v>8100000</v>
      </c>
      <c r="X3" s="9">
        <f>'план действий и ДДС'!X20</f>
        <v>8100000</v>
      </c>
      <c r="Y3" s="9">
        <f>'план действий и ДДС'!Y20</f>
        <v>7560000</v>
      </c>
      <c r="Z3" s="9">
        <f>'план действий и ДДС'!Z20</f>
        <v>7020000</v>
      </c>
    </row>
    <row r="4" spans="1:26">
      <c r="A4" s="30" t="s">
        <v>55</v>
      </c>
      <c r="B4" s="55">
        <v>-350000</v>
      </c>
      <c r="C4" s="55">
        <v>-350000</v>
      </c>
      <c r="D4" s="55">
        <v>-350000</v>
      </c>
      <c r="E4" s="55">
        <v>-350000</v>
      </c>
      <c r="F4" s="55">
        <f t="shared" ref="F4:Z4" si="0">F3-F2</f>
        <v>60000</v>
      </c>
      <c r="G4" s="55">
        <f t="shared" si="0"/>
        <v>120000</v>
      </c>
      <c r="H4" s="55">
        <f t="shared" si="0"/>
        <v>304740</v>
      </c>
      <c r="I4" s="55">
        <f t="shared" si="0"/>
        <v>424740</v>
      </c>
      <c r="J4" s="55">
        <f t="shared" si="0"/>
        <v>903510.00000000023</v>
      </c>
      <c r="K4" s="55">
        <f t="shared" si="0"/>
        <v>903510.00000000023</v>
      </c>
      <c r="L4" s="55">
        <f t="shared" si="0"/>
        <v>2102219.9999999995</v>
      </c>
      <c r="M4" s="55">
        <f t="shared" si="0"/>
        <v>1742219.9999999995</v>
      </c>
      <c r="N4" s="55">
        <f t="shared" si="0"/>
        <v>2521530</v>
      </c>
      <c r="O4" s="55">
        <f t="shared" si="0"/>
        <v>2521530</v>
      </c>
      <c r="P4" s="55">
        <f t="shared" si="0"/>
        <v>2521530</v>
      </c>
      <c r="Q4" s="55">
        <f t="shared" si="0"/>
        <v>2521530</v>
      </c>
      <c r="R4" s="55">
        <f t="shared" si="0"/>
        <v>2521530</v>
      </c>
      <c r="S4" s="55">
        <f t="shared" si="0"/>
        <v>3061530</v>
      </c>
      <c r="T4" s="55">
        <f t="shared" si="0"/>
        <v>3601530</v>
      </c>
      <c r="U4" s="55">
        <f t="shared" si="0"/>
        <v>3601530</v>
      </c>
      <c r="V4" s="55">
        <f t="shared" si="0"/>
        <v>4141530</v>
      </c>
      <c r="W4" s="55">
        <f t="shared" si="0"/>
        <v>4141530</v>
      </c>
      <c r="X4" s="55">
        <f t="shared" si="0"/>
        <v>4141530</v>
      </c>
      <c r="Y4" s="55">
        <f t="shared" si="0"/>
        <v>3601530</v>
      </c>
      <c r="Z4" s="55">
        <f t="shared" si="0"/>
        <v>3061530</v>
      </c>
    </row>
    <row r="5" spans="1:26" s="32" customFormat="1">
      <c r="A5" s="31" t="s">
        <v>56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>
      <c r="A6" s="19" t="s">
        <v>57</v>
      </c>
      <c r="B6" s="9"/>
      <c r="C6" s="9"/>
      <c r="D6" s="9"/>
      <c r="E6" s="9">
        <v>50000</v>
      </c>
      <c r="F6" s="9">
        <v>50000</v>
      </c>
      <c r="G6" s="9">
        <v>50000</v>
      </c>
      <c r="H6" s="9">
        <v>50000</v>
      </c>
      <c r="I6" s="9">
        <v>50000</v>
      </c>
      <c r="J6" s="9">
        <v>50000</v>
      </c>
      <c r="K6" s="9">
        <v>50000</v>
      </c>
      <c r="L6" s="9">
        <v>50000</v>
      </c>
      <c r="M6" s="9">
        <v>50000</v>
      </c>
      <c r="N6" s="9">
        <v>50000</v>
      </c>
      <c r="O6" s="9">
        <v>50000</v>
      </c>
      <c r="P6" s="9">
        <v>50000</v>
      </c>
      <c r="Q6" s="9">
        <v>50000</v>
      </c>
      <c r="R6" s="9">
        <v>50000</v>
      </c>
      <c r="S6" s="9">
        <v>50000</v>
      </c>
      <c r="T6" s="9">
        <v>50000</v>
      </c>
      <c r="U6" s="9">
        <v>50000</v>
      </c>
      <c r="V6" s="9">
        <v>50000</v>
      </c>
      <c r="W6" s="9">
        <v>50000</v>
      </c>
      <c r="X6" s="9">
        <v>50000</v>
      </c>
      <c r="Y6" s="9">
        <v>50000</v>
      </c>
      <c r="Z6" s="9">
        <v>50000</v>
      </c>
    </row>
    <row r="7" spans="1:26">
      <c r="A7" s="19" t="s">
        <v>58</v>
      </c>
      <c r="B7" s="9"/>
      <c r="C7" s="9"/>
      <c r="D7" s="9"/>
      <c r="E7" s="9">
        <v>50000</v>
      </c>
      <c r="F7" s="9">
        <v>50000</v>
      </c>
      <c r="G7" s="9">
        <v>50000</v>
      </c>
      <c r="H7" s="9">
        <v>50000</v>
      </c>
      <c r="I7" s="9">
        <v>50000</v>
      </c>
      <c r="J7" s="9">
        <v>50000</v>
      </c>
      <c r="K7" s="9">
        <v>50000</v>
      </c>
      <c r="L7" s="9">
        <v>50000</v>
      </c>
      <c r="M7" s="9">
        <v>50000</v>
      </c>
      <c r="N7" s="9">
        <v>50000</v>
      </c>
      <c r="O7" s="9">
        <v>50000</v>
      </c>
      <c r="P7" s="9">
        <v>50000</v>
      </c>
      <c r="Q7" s="9">
        <v>50000</v>
      </c>
      <c r="R7" s="9">
        <v>50000</v>
      </c>
      <c r="S7" s="9">
        <v>50000</v>
      </c>
      <c r="T7" s="9">
        <v>50000</v>
      </c>
      <c r="U7" s="9">
        <v>50000</v>
      </c>
      <c r="V7" s="9">
        <v>50000</v>
      </c>
      <c r="W7" s="9">
        <v>50000</v>
      </c>
      <c r="X7" s="9">
        <v>50000</v>
      </c>
      <c r="Y7" s="9">
        <v>50000</v>
      </c>
      <c r="Z7" s="9">
        <v>50000</v>
      </c>
    </row>
    <row r="8" spans="1:26">
      <c r="A8" s="19" t="s">
        <v>59</v>
      </c>
      <c r="B8" s="9"/>
      <c r="C8" s="9"/>
      <c r="D8" s="9"/>
      <c r="E8" s="9">
        <v>50000</v>
      </c>
      <c r="F8" s="9">
        <v>50000</v>
      </c>
      <c r="G8" s="9">
        <v>50000</v>
      </c>
      <c r="H8" s="9">
        <v>50000</v>
      </c>
      <c r="I8" s="9">
        <v>50000</v>
      </c>
      <c r="J8" s="9">
        <v>50000</v>
      </c>
      <c r="K8" s="9">
        <v>50000</v>
      </c>
      <c r="L8" s="9">
        <v>50000</v>
      </c>
      <c r="M8" s="9">
        <v>50000</v>
      </c>
      <c r="N8" s="9">
        <v>50000</v>
      </c>
      <c r="O8" s="9">
        <v>50000</v>
      </c>
      <c r="P8" s="9">
        <v>50000</v>
      </c>
      <c r="Q8" s="9">
        <v>50000</v>
      </c>
      <c r="R8" s="9">
        <v>50000</v>
      </c>
      <c r="S8" s="9">
        <v>50000</v>
      </c>
      <c r="T8" s="9">
        <v>50000</v>
      </c>
      <c r="U8" s="9">
        <v>50000</v>
      </c>
      <c r="V8" s="9">
        <v>50000</v>
      </c>
      <c r="W8" s="9">
        <v>50000</v>
      </c>
      <c r="X8" s="9">
        <v>50000</v>
      </c>
      <c r="Y8" s="9">
        <v>50000</v>
      </c>
      <c r="Z8" s="9">
        <v>50000</v>
      </c>
    </row>
    <row r="9" spans="1:26">
      <c r="A9" s="30" t="s">
        <v>60</v>
      </c>
      <c r="B9" s="55">
        <f>B4-B6-B7-B8</f>
        <v>-350000</v>
      </c>
      <c r="C9" s="55">
        <f t="shared" ref="C9:Z9" si="1">C4-C6-C7-C8</f>
        <v>-350000</v>
      </c>
      <c r="D9" s="55">
        <f t="shared" si="1"/>
        <v>-350000</v>
      </c>
      <c r="E9" s="55">
        <f t="shared" si="1"/>
        <v>-500000</v>
      </c>
      <c r="F9" s="55">
        <f t="shared" si="1"/>
        <v>-90000</v>
      </c>
      <c r="G9" s="55">
        <f t="shared" si="1"/>
        <v>-30000</v>
      </c>
      <c r="H9" s="55">
        <f t="shared" si="1"/>
        <v>154740</v>
      </c>
      <c r="I9" s="55">
        <f t="shared" si="1"/>
        <v>274740</v>
      </c>
      <c r="J9" s="55">
        <f t="shared" si="1"/>
        <v>753510.00000000023</v>
      </c>
      <c r="K9" s="55">
        <f t="shared" si="1"/>
        <v>753510.00000000023</v>
      </c>
      <c r="L9" s="55">
        <f t="shared" si="1"/>
        <v>1952219.9999999995</v>
      </c>
      <c r="M9" s="55">
        <f t="shared" si="1"/>
        <v>1592219.9999999995</v>
      </c>
      <c r="N9" s="55">
        <f t="shared" si="1"/>
        <v>2371530</v>
      </c>
      <c r="O9" s="55">
        <f t="shared" si="1"/>
        <v>2371530</v>
      </c>
      <c r="P9" s="55">
        <f t="shared" si="1"/>
        <v>2371530</v>
      </c>
      <c r="Q9" s="55">
        <f t="shared" si="1"/>
        <v>2371530</v>
      </c>
      <c r="R9" s="55">
        <f t="shared" si="1"/>
        <v>2371530</v>
      </c>
      <c r="S9" s="55">
        <f t="shared" si="1"/>
        <v>2911530</v>
      </c>
      <c r="T9" s="55">
        <f t="shared" si="1"/>
        <v>3451530</v>
      </c>
      <c r="U9" s="55">
        <f t="shared" si="1"/>
        <v>3451530</v>
      </c>
      <c r="V9" s="55">
        <f t="shared" si="1"/>
        <v>3991530</v>
      </c>
      <c r="W9" s="55">
        <f t="shared" si="1"/>
        <v>3991530</v>
      </c>
      <c r="X9" s="55">
        <f t="shared" si="1"/>
        <v>3991530</v>
      </c>
      <c r="Y9" s="55">
        <f t="shared" si="1"/>
        <v>3451530</v>
      </c>
      <c r="Z9" s="55">
        <f t="shared" si="1"/>
        <v>2911530</v>
      </c>
    </row>
    <row r="10" spans="1:26">
      <c r="A10" s="33" t="s">
        <v>61</v>
      </c>
      <c r="B10" s="57">
        <f>B9</f>
        <v>-350000</v>
      </c>
      <c r="C10" s="57">
        <f t="shared" ref="C10:Z10" si="2">C9</f>
        <v>-350000</v>
      </c>
      <c r="D10" s="57">
        <f t="shared" si="2"/>
        <v>-350000</v>
      </c>
      <c r="E10" s="57">
        <f t="shared" si="2"/>
        <v>-500000</v>
      </c>
      <c r="F10" s="57">
        <f t="shared" si="2"/>
        <v>-90000</v>
      </c>
      <c r="G10" s="57">
        <f t="shared" si="2"/>
        <v>-30000</v>
      </c>
      <c r="H10" s="57">
        <f t="shared" si="2"/>
        <v>154740</v>
      </c>
      <c r="I10" s="57">
        <f t="shared" si="2"/>
        <v>274740</v>
      </c>
      <c r="J10" s="57">
        <f t="shared" si="2"/>
        <v>753510.00000000023</v>
      </c>
      <c r="K10" s="57">
        <f t="shared" si="2"/>
        <v>753510.00000000023</v>
      </c>
      <c r="L10" s="57">
        <f t="shared" si="2"/>
        <v>1952219.9999999995</v>
      </c>
      <c r="M10" s="57">
        <f t="shared" si="2"/>
        <v>1592219.9999999995</v>
      </c>
      <c r="N10" s="57">
        <f t="shared" si="2"/>
        <v>2371530</v>
      </c>
      <c r="O10" s="57">
        <f t="shared" si="2"/>
        <v>2371530</v>
      </c>
      <c r="P10" s="57">
        <f t="shared" si="2"/>
        <v>2371530</v>
      </c>
      <c r="Q10" s="57">
        <f t="shared" si="2"/>
        <v>2371530</v>
      </c>
      <c r="R10" s="57">
        <f t="shared" si="2"/>
        <v>2371530</v>
      </c>
      <c r="S10" s="57">
        <f t="shared" si="2"/>
        <v>2911530</v>
      </c>
      <c r="T10" s="57">
        <f t="shared" si="2"/>
        <v>3451530</v>
      </c>
      <c r="U10" s="57">
        <f t="shared" si="2"/>
        <v>3451530</v>
      </c>
      <c r="V10" s="57">
        <f t="shared" si="2"/>
        <v>3991530</v>
      </c>
      <c r="W10" s="57">
        <f t="shared" si="2"/>
        <v>3991530</v>
      </c>
      <c r="X10" s="57">
        <f t="shared" si="2"/>
        <v>3991530</v>
      </c>
      <c r="Y10" s="57">
        <f t="shared" si="2"/>
        <v>3451530</v>
      </c>
      <c r="Z10" s="57">
        <f t="shared" si="2"/>
        <v>2911530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selection activeCell="Z1" sqref="B1:Z1"/>
    </sheetView>
  </sheetViews>
  <sheetFormatPr defaultRowHeight="15"/>
  <cols>
    <col min="1" max="1" width="34.7109375" customWidth="1"/>
    <col min="2" max="2" width="14.140625" bestFit="1" customWidth="1"/>
    <col min="3" max="12" width="13.140625" bestFit="1" customWidth="1"/>
    <col min="13" max="26" width="14.140625" bestFit="1" customWidth="1"/>
  </cols>
  <sheetData>
    <row r="1" spans="1:26" ht="15.75" thickBot="1">
      <c r="A1" s="44" t="s">
        <v>114</v>
      </c>
      <c r="B1" s="45" t="s">
        <v>97</v>
      </c>
      <c r="C1" s="45" t="s">
        <v>96</v>
      </c>
      <c r="D1" s="45" t="s">
        <v>95</v>
      </c>
      <c r="E1" s="45" t="s">
        <v>94</v>
      </c>
      <c r="F1" s="45" t="s">
        <v>93</v>
      </c>
      <c r="G1" s="45" t="s">
        <v>92</v>
      </c>
      <c r="H1" s="45" t="s">
        <v>67</v>
      </c>
      <c r="I1" s="45" t="s">
        <v>68</v>
      </c>
      <c r="J1" s="45" t="s">
        <v>69</v>
      </c>
      <c r="K1" s="45" t="s">
        <v>70</v>
      </c>
      <c r="L1" s="46" t="s">
        <v>71</v>
      </c>
      <c r="M1" s="45" t="s">
        <v>72</v>
      </c>
      <c r="N1" s="45" t="s">
        <v>73</v>
      </c>
      <c r="O1" s="45" t="s">
        <v>74</v>
      </c>
      <c r="P1" s="45" t="s">
        <v>75</v>
      </c>
      <c r="Q1" s="45" t="s">
        <v>75</v>
      </c>
      <c r="R1" s="45" t="s">
        <v>76</v>
      </c>
      <c r="S1" s="45" t="s">
        <v>77</v>
      </c>
      <c r="T1" s="45" t="s">
        <v>78</v>
      </c>
      <c r="U1" s="45" t="s">
        <v>79</v>
      </c>
      <c r="V1" s="45" t="s">
        <v>80</v>
      </c>
      <c r="W1" s="45" t="s">
        <v>81</v>
      </c>
      <c r="X1" s="45" t="s">
        <v>82</v>
      </c>
      <c r="Y1" s="45" t="s">
        <v>83</v>
      </c>
      <c r="Z1" s="45" t="s">
        <v>84</v>
      </c>
    </row>
    <row r="2" spans="1:26">
      <c r="A2" s="34" t="s">
        <v>115</v>
      </c>
      <c r="B2" s="47">
        <v>10000000</v>
      </c>
      <c r="C2" s="47">
        <v>3035000</v>
      </c>
      <c r="D2" s="47">
        <f>C2+ОПиУ!D10+ОПиУ!C10</f>
        <v>2335000</v>
      </c>
      <c r="E2" s="47">
        <f>D2+ОПиУ!D10</f>
        <v>1985000</v>
      </c>
      <c r="F2" s="47">
        <f>E2+ОПиУ!E10</f>
        <v>1485000</v>
      </c>
      <c r="G2" s="47">
        <f>F2+ОПиУ!F10</f>
        <v>1395000</v>
      </c>
      <c r="H2" s="47">
        <f>G2+ОПиУ!G10</f>
        <v>1365000</v>
      </c>
      <c r="I2" s="47">
        <f>H2+ОПиУ!H10</f>
        <v>1519740</v>
      </c>
      <c r="J2" s="47">
        <f>I2+ОПиУ!I10</f>
        <v>1794480</v>
      </c>
      <c r="K2" s="47">
        <f>J2+ОПиУ!J10</f>
        <v>2547990</v>
      </c>
      <c r="L2" s="47">
        <f>K2+ОПиУ!K10</f>
        <v>3301500</v>
      </c>
      <c r="M2" s="47">
        <f>L2+ОПиУ!L10</f>
        <v>5253720</v>
      </c>
      <c r="N2" s="47">
        <f>M2+ОПиУ!M10</f>
        <v>6845940</v>
      </c>
      <c r="O2" s="47">
        <f>N2+ОПиУ!N10</f>
        <v>9217470</v>
      </c>
      <c r="P2" s="47">
        <f>O2+ОПиУ!O10</f>
        <v>11589000</v>
      </c>
      <c r="Q2" s="47">
        <f>P2+ОПиУ!O10</f>
        <v>13960530</v>
      </c>
      <c r="R2" s="47">
        <f>Q2+ОПиУ!P10</f>
        <v>16332060</v>
      </c>
      <c r="S2" s="47">
        <f>R2+ОПиУ!R10</f>
        <v>18703590</v>
      </c>
      <c r="T2" s="47">
        <f>S2+ОПиУ!S10</f>
        <v>21615120</v>
      </c>
      <c r="U2" s="47">
        <f>T2+ОПиУ!T10</f>
        <v>25066650</v>
      </c>
      <c r="V2" s="47">
        <f>U2+ОПиУ!U10</f>
        <v>28518180</v>
      </c>
      <c r="W2" s="47">
        <f>V2+ОПиУ!V10</f>
        <v>32509710</v>
      </c>
      <c r="X2" s="47">
        <f>W2+ОПиУ!W10</f>
        <v>36501240</v>
      </c>
      <c r="Y2" s="47">
        <f>X2+ОПиУ!X10</f>
        <v>40492770</v>
      </c>
      <c r="Z2" s="47">
        <f>Y2+ОПиУ!Y10</f>
        <v>43944300</v>
      </c>
    </row>
    <row r="3" spans="1:26">
      <c r="A3" s="34" t="s">
        <v>116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>
      <c r="A4" s="34" t="s">
        <v>117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>
      <c r="A5" s="34" t="s">
        <v>118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>
      <c r="A6" s="43" t="s">
        <v>119</v>
      </c>
      <c r="B6" s="42">
        <f>B2</f>
        <v>10000000</v>
      </c>
      <c r="C6" s="42">
        <f t="shared" ref="C6:Z6" si="0">C2</f>
        <v>3035000</v>
      </c>
      <c r="D6" s="42">
        <f t="shared" si="0"/>
        <v>2335000</v>
      </c>
      <c r="E6" s="42">
        <f t="shared" si="0"/>
        <v>1985000</v>
      </c>
      <c r="F6" s="42">
        <f t="shared" si="0"/>
        <v>1485000</v>
      </c>
      <c r="G6" s="42">
        <f t="shared" si="0"/>
        <v>1395000</v>
      </c>
      <c r="H6" s="42">
        <f t="shared" si="0"/>
        <v>1365000</v>
      </c>
      <c r="I6" s="42">
        <f t="shared" si="0"/>
        <v>1519740</v>
      </c>
      <c r="J6" s="42">
        <f t="shared" si="0"/>
        <v>1794480</v>
      </c>
      <c r="K6" s="42">
        <f t="shared" si="0"/>
        <v>2547990</v>
      </c>
      <c r="L6" s="42">
        <f t="shared" si="0"/>
        <v>3301500</v>
      </c>
      <c r="M6" s="42">
        <f t="shared" si="0"/>
        <v>5253720</v>
      </c>
      <c r="N6" s="42">
        <f t="shared" si="0"/>
        <v>6845940</v>
      </c>
      <c r="O6" s="42">
        <f t="shared" si="0"/>
        <v>9217470</v>
      </c>
      <c r="P6" s="42">
        <f t="shared" si="0"/>
        <v>11589000</v>
      </c>
      <c r="Q6" s="42">
        <f t="shared" si="0"/>
        <v>13960530</v>
      </c>
      <c r="R6" s="42">
        <f t="shared" si="0"/>
        <v>16332060</v>
      </c>
      <c r="S6" s="42">
        <f t="shared" si="0"/>
        <v>18703590</v>
      </c>
      <c r="T6" s="42">
        <f t="shared" si="0"/>
        <v>21615120</v>
      </c>
      <c r="U6" s="42">
        <f t="shared" si="0"/>
        <v>25066650</v>
      </c>
      <c r="V6" s="42">
        <f t="shared" si="0"/>
        <v>28518180</v>
      </c>
      <c r="W6" s="42">
        <f t="shared" si="0"/>
        <v>32509710</v>
      </c>
      <c r="X6" s="42">
        <f t="shared" si="0"/>
        <v>36501240</v>
      </c>
      <c r="Y6" s="42">
        <f t="shared" si="0"/>
        <v>40492770</v>
      </c>
      <c r="Z6" s="42">
        <f t="shared" si="0"/>
        <v>43944300</v>
      </c>
    </row>
    <row r="7" spans="1:26">
      <c r="A7" s="34" t="s">
        <v>120</v>
      </c>
      <c r="B7" s="47"/>
      <c r="C7" s="52">
        <f>C8</f>
        <v>6470000</v>
      </c>
      <c r="D7" s="47">
        <f>D8+D9</f>
        <v>7040600</v>
      </c>
      <c r="E7" s="47">
        <f>E8+E9+E10</f>
        <v>7063788</v>
      </c>
      <c r="F7" s="47">
        <f>F8+F9+F10+F11</f>
        <v>7089512</v>
      </c>
      <c r="G7" s="47">
        <f>G8+G9+G10+G11</f>
        <v>6967721</v>
      </c>
      <c r="H7" s="47">
        <f t="shared" ref="H7:Z7" si="1">H8+H9+H10+H11</f>
        <v>6848367</v>
      </c>
      <c r="I7" s="47">
        <f t="shared" si="1"/>
        <v>6731399</v>
      </c>
      <c r="J7" s="47">
        <f t="shared" si="1"/>
        <v>6616771</v>
      </c>
      <c r="K7" s="47">
        <f t="shared" si="1"/>
        <v>6504435</v>
      </c>
      <c r="L7" s="47">
        <f t="shared" si="1"/>
        <v>6394346</v>
      </c>
      <c r="M7" s="47">
        <f t="shared" si="1"/>
        <v>6286459</v>
      </c>
      <c r="N7" s="47">
        <f t="shared" si="1"/>
        <v>6180729</v>
      </c>
      <c r="O7" s="47">
        <f t="shared" si="1"/>
        <v>6077114</v>
      </c>
      <c r="P7" s="47">
        <f t="shared" si="1"/>
        <v>5975571</v>
      </c>
      <c r="Q7" s="47">
        <f t="shared" si="1"/>
        <v>5876059</v>
      </c>
      <c r="R7" s="47">
        <f t="shared" si="1"/>
        <v>5778537</v>
      </c>
      <c r="S7" s="47">
        <f t="shared" si="1"/>
        <v>5682966</v>
      </c>
      <c r="T7" s="47">
        <f t="shared" si="1"/>
        <v>5589306</v>
      </c>
      <c r="U7" s="47">
        <f t="shared" si="1"/>
        <v>5497519</v>
      </c>
      <c r="V7" s="47">
        <f t="shared" si="1"/>
        <v>5407568</v>
      </c>
      <c r="W7" s="47">
        <f t="shared" si="1"/>
        <v>5319416</v>
      </c>
      <c r="X7" s="47">
        <f t="shared" si="1"/>
        <v>5233027</v>
      </c>
      <c r="Y7" s="47">
        <f t="shared" si="1"/>
        <v>5148366</v>
      </c>
      <c r="Z7" s="47">
        <f t="shared" si="1"/>
        <v>5065398</v>
      </c>
    </row>
    <row r="8" spans="1:26">
      <c r="A8" s="35" t="s">
        <v>121</v>
      </c>
      <c r="B8" s="47"/>
      <c r="C8" s="47">
        <f>оборудование!E11</f>
        <v>6470000</v>
      </c>
      <c r="D8" s="47">
        <v>6340600</v>
      </c>
      <c r="E8" s="47">
        <v>6213788</v>
      </c>
      <c r="F8" s="47">
        <v>6089512</v>
      </c>
      <c r="G8" s="47">
        <v>5967721</v>
      </c>
      <c r="H8" s="47">
        <v>5848367</v>
      </c>
      <c r="I8" s="47">
        <v>5731399</v>
      </c>
      <c r="J8" s="47">
        <v>5616771</v>
      </c>
      <c r="K8" s="47">
        <v>5504435</v>
      </c>
      <c r="L8" s="47">
        <v>5394346</v>
      </c>
      <c r="M8" s="47">
        <v>5286459</v>
      </c>
      <c r="N8" s="47">
        <v>5180729</v>
      </c>
      <c r="O8" s="47">
        <v>5077114</v>
      </c>
      <c r="P8" s="47">
        <v>4975571</v>
      </c>
      <c r="Q8" s="47">
        <v>4876059</v>
      </c>
      <c r="R8" s="47">
        <v>4778537</v>
      </c>
      <c r="S8" s="47">
        <v>4682966</v>
      </c>
      <c r="T8" s="47">
        <v>4589306</v>
      </c>
      <c r="U8" s="47">
        <v>4497519</v>
      </c>
      <c r="V8" s="47">
        <v>4407568</v>
      </c>
      <c r="W8" s="47">
        <v>4319416</v>
      </c>
      <c r="X8" s="47">
        <v>4233027</v>
      </c>
      <c r="Y8" s="47">
        <v>4148366</v>
      </c>
      <c r="Z8" s="47">
        <v>4065398</v>
      </c>
    </row>
    <row r="9" spans="1:26">
      <c r="A9" s="35" t="s">
        <v>122</v>
      </c>
      <c r="B9" s="47"/>
      <c r="C9" s="47"/>
      <c r="D9" s="47">
        <v>700000</v>
      </c>
      <c r="E9" s="47">
        <v>700000</v>
      </c>
      <c r="F9" s="47">
        <v>700000</v>
      </c>
      <c r="G9" s="47">
        <v>700000</v>
      </c>
      <c r="H9" s="47">
        <v>700000</v>
      </c>
      <c r="I9" s="47">
        <v>700000</v>
      </c>
      <c r="J9" s="47">
        <v>700000</v>
      </c>
      <c r="K9" s="47">
        <v>700000</v>
      </c>
      <c r="L9" s="47">
        <v>700000</v>
      </c>
      <c r="M9" s="47">
        <v>700000</v>
      </c>
      <c r="N9" s="47">
        <v>700000</v>
      </c>
      <c r="O9" s="47">
        <v>700000</v>
      </c>
      <c r="P9" s="47">
        <v>700000</v>
      </c>
      <c r="Q9" s="47">
        <v>700000</v>
      </c>
      <c r="R9" s="47">
        <v>700000</v>
      </c>
      <c r="S9" s="47">
        <v>700000</v>
      </c>
      <c r="T9" s="47">
        <v>700000</v>
      </c>
      <c r="U9" s="47">
        <v>700000</v>
      </c>
      <c r="V9" s="47">
        <v>700000</v>
      </c>
      <c r="W9" s="47">
        <v>700000</v>
      </c>
      <c r="X9" s="47">
        <v>700000</v>
      </c>
      <c r="Y9" s="47">
        <v>700000</v>
      </c>
      <c r="Z9" s="47">
        <v>700000</v>
      </c>
    </row>
    <row r="10" spans="1:26">
      <c r="A10" s="35" t="s">
        <v>123</v>
      </c>
      <c r="B10" s="51"/>
      <c r="C10" s="51"/>
      <c r="D10" s="51"/>
      <c r="E10" s="51">
        <v>150000</v>
      </c>
      <c r="F10" s="51">
        <v>150000</v>
      </c>
      <c r="G10" s="51">
        <v>150000</v>
      </c>
      <c r="H10" s="51">
        <v>150000</v>
      </c>
      <c r="I10" s="51">
        <v>150000</v>
      </c>
      <c r="J10" s="51">
        <v>150000</v>
      </c>
      <c r="K10" s="51">
        <v>150000</v>
      </c>
      <c r="L10" s="51">
        <v>150000</v>
      </c>
      <c r="M10" s="51">
        <v>150000</v>
      </c>
      <c r="N10" s="51">
        <v>150000</v>
      </c>
      <c r="O10" s="51">
        <v>150000</v>
      </c>
      <c r="P10" s="51">
        <v>150000</v>
      </c>
      <c r="Q10" s="51">
        <v>150000</v>
      </c>
      <c r="R10" s="51">
        <v>150000</v>
      </c>
      <c r="S10" s="51">
        <v>150000</v>
      </c>
      <c r="T10" s="51">
        <v>150000</v>
      </c>
      <c r="U10" s="51">
        <v>150000</v>
      </c>
      <c r="V10" s="51">
        <v>150000</v>
      </c>
      <c r="W10" s="51">
        <v>150000</v>
      </c>
      <c r="X10" s="51">
        <v>150000</v>
      </c>
      <c r="Y10" s="51">
        <v>150000</v>
      </c>
      <c r="Z10" s="51">
        <v>150000</v>
      </c>
    </row>
    <row r="11" spans="1:26">
      <c r="A11" s="35" t="s">
        <v>124</v>
      </c>
      <c r="B11" s="51"/>
      <c r="C11" s="51"/>
      <c r="D11" s="51"/>
      <c r="E11" s="51"/>
      <c r="F11" s="51">
        <v>150000</v>
      </c>
      <c r="G11" s="51">
        <v>150000</v>
      </c>
      <c r="H11" s="51">
        <v>150000</v>
      </c>
      <c r="I11" s="51">
        <v>150000</v>
      </c>
      <c r="J11" s="51">
        <v>150000</v>
      </c>
      <c r="K11" s="51">
        <v>150000</v>
      </c>
      <c r="L11" s="51">
        <v>150000</v>
      </c>
      <c r="M11" s="51">
        <v>150000</v>
      </c>
      <c r="N11" s="51">
        <v>150000</v>
      </c>
      <c r="O11" s="51">
        <v>150000</v>
      </c>
      <c r="P11" s="51">
        <v>150000</v>
      </c>
      <c r="Q11" s="51">
        <v>150000</v>
      </c>
      <c r="R11" s="51">
        <v>150000</v>
      </c>
      <c r="S11" s="51">
        <v>150000</v>
      </c>
      <c r="T11" s="51">
        <v>150000</v>
      </c>
      <c r="U11" s="51">
        <v>150000</v>
      </c>
      <c r="V11" s="51">
        <v>150000</v>
      </c>
      <c r="W11" s="51">
        <v>150000</v>
      </c>
      <c r="X11" s="51">
        <v>150000</v>
      </c>
      <c r="Y11" s="51">
        <v>150000</v>
      </c>
      <c r="Z11" s="51">
        <v>150000</v>
      </c>
    </row>
    <row r="12" spans="1:26">
      <c r="A12" s="34" t="s">
        <v>125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>
      <c r="A13" s="38" t="s">
        <v>126</v>
      </c>
      <c r="B13" s="48"/>
      <c r="C13" s="48">
        <f>C12+C7</f>
        <v>6470000</v>
      </c>
      <c r="D13" s="48">
        <f t="shared" ref="D13:F13" si="2">D12+D7</f>
        <v>7040600</v>
      </c>
      <c r="E13" s="48">
        <f t="shared" si="2"/>
        <v>7063788</v>
      </c>
      <c r="F13" s="48">
        <f t="shared" si="2"/>
        <v>7089512</v>
      </c>
      <c r="G13" s="48">
        <f t="shared" ref="G13" si="3">G12+G7</f>
        <v>6967721</v>
      </c>
      <c r="H13" s="48">
        <f t="shared" ref="H13:I13" si="4">H12+H7</f>
        <v>6848367</v>
      </c>
      <c r="I13" s="48">
        <f t="shared" si="4"/>
        <v>6731399</v>
      </c>
      <c r="J13" s="48">
        <f t="shared" ref="J13" si="5">J12+J7</f>
        <v>6616771</v>
      </c>
      <c r="K13" s="48">
        <f t="shared" ref="K13:L13" si="6">K12+K7</f>
        <v>6504435</v>
      </c>
      <c r="L13" s="48">
        <f t="shared" si="6"/>
        <v>6394346</v>
      </c>
      <c r="M13" s="48">
        <f t="shared" ref="M13" si="7">M12+M7</f>
        <v>6286459</v>
      </c>
      <c r="N13" s="48">
        <f t="shared" ref="N13:O13" si="8">N12+N7</f>
        <v>6180729</v>
      </c>
      <c r="O13" s="48">
        <f t="shared" si="8"/>
        <v>6077114</v>
      </c>
      <c r="P13" s="48">
        <f t="shared" ref="P13" si="9">P12+P7</f>
        <v>5975571</v>
      </c>
      <c r="Q13" s="48">
        <f t="shared" ref="Q13:R13" si="10">Q12+Q7</f>
        <v>5876059</v>
      </c>
      <c r="R13" s="48">
        <f t="shared" si="10"/>
        <v>5778537</v>
      </c>
      <c r="S13" s="48">
        <f t="shared" ref="S13" si="11">S12+S7</f>
        <v>5682966</v>
      </c>
      <c r="T13" s="48">
        <f t="shared" ref="T13:U13" si="12">T12+T7</f>
        <v>5589306</v>
      </c>
      <c r="U13" s="48">
        <f t="shared" si="12"/>
        <v>5497519</v>
      </c>
      <c r="V13" s="48">
        <f t="shared" ref="V13" si="13">V12+V7</f>
        <v>5407568</v>
      </c>
      <c r="W13" s="48">
        <f t="shared" ref="W13:X13" si="14">W12+W7</f>
        <v>5319416</v>
      </c>
      <c r="X13" s="48">
        <f t="shared" si="14"/>
        <v>5233027</v>
      </c>
      <c r="Y13" s="48">
        <f t="shared" ref="Y13" si="15">Y12+Y7</f>
        <v>5148366</v>
      </c>
      <c r="Z13" s="48">
        <f t="shared" ref="Z13" si="16">Z12+Z7</f>
        <v>5065398</v>
      </c>
    </row>
    <row r="14" spans="1:26">
      <c r="A14" s="37" t="s">
        <v>127</v>
      </c>
      <c r="B14" s="49">
        <f>B13+B6</f>
        <v>10000000</v>
      </c>
      <c r="C14" s="49">
        <f t="shared" ref="C14:Z14" si="17">C13+C6</f>
        <v>9505000</v>
      </c>
      <c r="D14" s="49">
        <f t="shared" si="17"/>
        <v>9375600</v>
      </c>
      <c r="E14" s="49">
        <f t="shared" si="17"/>
        <v>9048788</v>
      </c>
      <c r="F14" s="49">
        <f t="shared" si="17"/>
        <v>8574512</v>
      </c>
      <c r="G14" s="49">
        <f t="shared" si="17"/>
        <v>8362721</v>
      </c>
      <c r="H14" s="49">
        <f t="shared" si="17"/>
        <v>8213367</v>
      </c>
      <c r="I14" s="49">
        <f t="shared" si="17"/>
        <v>8251139</v>
      </c>
      <c r="J14" s="49">
        <f t="shared" si="17"/>
        <v>8411251</v>
      </c>
      <c r="K14" s="49">
        <f t="shared" si="17"/>
        <v>9052425</v>
      </c>
      <c r="L14" s="49">
        <f t="shared" si="17"/>
        <v>9695846</v>
      </c>
      <c r="M14" s="49">
        <f>M6+M13</f>
        <v>11540179</v>
      </c>
      <c r="N14" s="49">
        <f>N13+N6</f>
        <v>13026669</v>
      </c>
      <c r="O14" s="49">
        <f>O13+O6</f>
        <v>15294584</v>
      </c>
      <c r="P14" s="49">
        <f t="shared" si="17"/>
        <v>17564571</v>
      </c>
      <c r="Q14" s="49">
        <f t="shared" si="17"/>
        <v>19836589</v>
      </c>
      <c r="R14" s="49">
        <f t="shared" si="17"/>
        <v>22110597</v>
      </c>
      <c r="S14" s="49">
        <f t="shared" si="17"/>
        <v>24386556</v>
      </c>
      <c r="T14" s="49">
        <f t="shared" si="17"/>
        <v>27204426</v>
      </c>
      <c r="U14" s="49">
        <f t="shared" si="17"/>
        <v>30564169</v>
      </c>
      <c r="V14" s="49">
        <f t="shared" si="17"/>
        <v>33925748</v>
      </c>
      <c r="W14" s="49">
        <f t="shared" si="17"/>
        <v>37829126</v>
      </c>
      <c r="X14" s="49">
        <f t="shared" si="17"/>
        <v>41734267</v>
      </c>
      <c r="Y14" s="49">
        <f t="shared" si="17"/>
        <v>45641136</v>
      </c>
      <c r="Z14" s="49">
        <f t="shared" si="17"/>
        <v>49009698</v>
      </c>
    </row>
    <row r="15" spans="1:26">
      <c r="A15" s="34" t="s">
        <v>128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>
      <c r="A16" s="36" t="s">
        <v>129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>
      <c r="A17" s="40" t="s">
        <v>130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>
      <c r="A18" s="40" t="s">
        <v>131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>
      <c r="A19" s="34" t="s">
        <v>132</v>
      </c>
      <c r="B19" s="47">
        <v>10000</v>
      </c>
      <c r="C19" s="47">
        <v>10000</v>
      </c>
      <c r="D19" s="47">
        <v>10000</v>
      </c>
      <c r="E19" s="47">
        <v>10000</v>
      </c>
      <c r="F19" s="47">
        <v>10000</v>
      </c>
      <c r="G19" s="47">
        <v>10000</v>
      </c>
      <c r="H19" s="47">
        <v>10000</v>
      </c>
      <c r="I19" s="47">
        <v>10000</v>
      </c>
      <c r="J19" s="47">
        <v>10000</v>
      </c>
      <c r="K19" s="47">
        <v>10000</v>
      </c>
      <c r="L19" s="47">
        <v>10000</v>
      </c>
      <c r="M19" s="47">
        <v>10000</v>
      </c>
      <c r="N19" s="47">
        <v>10000</v>
      </c>
      <c r="O19" s="47">
        <v>10000</v>
      </c>
      <c r="P19" s="47">
        <v>10000</v>
      </c>
      <c r="Q19" s="47">
        <v>10000</v>
      </c>
      <c r="R19" s="47">
        <v>10000</v>
      </c>
      <c r="S19" s="47">
        <v>10000</v>
      </c>
      <c r="T19" s="47">
        <v>10000</v>
      </c>
      <c r="U19" s="47">
        <v>10000</v>
      </c>
      <c r="V19" s="47">
        <v>10000</v>
      </c>
      <c r="W19" s="47">
        <v>10000</v>
      </c>
      <c r="X19" s="47">
        <v>10000</v>
      </c>
      <c r="Y19" s="47">
        <v>10000</v>
      </c>
      <c r="Z19" s="47">
        <v>10000</v>
      </c>
    </row>
    <row r="20" spans="1:26">
      <c r="A20" s="34" t="s">
        <v>133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>
      <c r="A21" s="34" t="s">
        <v>134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>
      <c r="A22" s="40" t="s">
        <v>135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5.75" thickBot="1">
      <c r="A23" s="39" t="s">
        <v>136</v>
      </c>
      <c r="B23" s="49">
        <f>B14</f>
        <v>10000000</v>
      </c>
      <c r="C23" s="49">
        <f t="shared" ref="C23:Z23" si="18">C14</f>
        <v>9505000</v>
      </c>
      <c r="D23" s="49">
        <f t="shared" si="18"/>
        <v>9375600</v>
      </c>
      <c r="E23" s="49">
        <f t="shared" si="18"/>
        <v>9048788</v>
      </c>
      <c r="F23" s="49">
        <f t="shared" si="18"/>
        <v>8574512</v>
      </c>
      <c r="G23" s="49">
        <f t="shared" si="18"/>
        <v>8362721</v>
      </c>
      <c r="H23" s="49">
        <f t="shared" si="18"/>
        <v>8213367</v>
      </c>
      <c r="I23" s="49">
        <f t="shared" si="18"/>
        <v>8251139</v>
      </c>
      <c r="J23" s="49">
        <f t="shared" si="18"/>
        <v>8411251</v>
      </c>
      <c r="K23" s="49">
        <f t="shared" si="18"/>
        <v>9052425</v>
      </c>
      <c r="L23" s="49">
        <f t="shared" si="18"/>
        <v>9695846</v>
      </c>
      <c r="M23" s="49">
        <f t="shared" si="18"/>
        <v>11540179</v>
      </c>
      <c r="N23" s="49">
        <f t="shared" si="18"/>
        <v>13026669</v>
      </c>
      <c r="O23" s="49">
        <f t="shared" si="18"/>
        <v>15294584</v>
      </c>
      <c r="P23" s="49">
        <f t="shared" si="18"/>
        <v>17564571</v>
      </c>
      <c r="Q23" s="49">
        <f t="shared" si="18"/>
        <v>19836589</v>
      </c>
      <c r="R23" s="49">
        <f t="shared" si="18"/>
        <v>22110597</v>
      </c>
      <c r="S23" s="49">
        <f t="shared" si="18"/>
        <v>24386556</v>
      </c>
      <c r="T23" s="49">
        <f t="shared" si="18"/>
        <v>27204426</v>
      </c>
      <c r="U23" s="49">
        <f t="shared" si="18"/>
        <v>30564169</v>
      </c>
      <c r="V23" s="49">
        <f t="shared" si="18"/>
        <v>33925748</v>
      </c>
      <c r="W23" s="49">
        <f t="shared" si="18"/>
        <v>37829126</v>
      </c>
      <c r="X23" s="49">
        <f t="shared" si="18"/>
        <v>41734267</v>
      </c>
      <c r="Y23" s="49">
        <f t="shared" si="18"/>
        <v>45641136</v>
      </c>
      <c r="Z23" s="49">
        <f t="shared" si="18"/>
        <v>49009698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>
      <selection activeCell="W26" sqref="W26"/>
    </sheetView>
  </sheetViews>
  <sheetFormatPr defaultRowHeight="15"/>
  <cols>
    <col min="1" max="1" width="32.140625" customWidth="1"/>
    <col min="2" max="4" width="11.28515625" bestFit="1" customWidth="1"/>
    <col min="5" max="7" width="11.5703125" bestFit="1" customWidth="1"/>
    <col min="8" max="13" width="11.28515625" bestFit="1" customWidth="1"/>
    <col min="14" max="14" width="12.5703125" customWidth="1"/>
    <col min="15" max="15" width="11.42578125" customWidth="1"/>
    <col min="16" max="16" width="11.140625" customWidth="1"/>
    <col min="17" max="17" width="11" customWidth="1"/>
    <col min="18" max="18" width="12.28515625" customWidth="1"/>
    <col min="19" max="19" width="11.7109375" customWidth="1"/>
    <col min="20" max="20" width="12" customWidth="1"/>
    <col min="21" max="21" width="11.5703125" customWidth="1"/>
    <col min="22" max="22" width="12" customWidth="1"/>
    <col min="23" max="23" width="11.85546875" customWidth="1"/>
    <col min="24" max="25" width="11.7109375" customWidth="1"/>
  </cols>
  <sheetData>
    <row r="1" spans="1:28" ht="15.75" thickBot="1">
      <c r="A1" s="58" t="s">
        <v>139</v>
      </c>
      <c r="B1" s="45" t="s">
        <v>97</v>
      </c>
      <c r="C1" s="45" t="s">
        <v>96</v>
      </c>
      <c r="D1" s="45" t="s">
        <v>95</v>
      </c>
      <c r="E1" s="45" t="s">
        <v>94</v>
      </c>
      <c r="F1" s="45" t="s">
        <v>93</v>
      </c>
      <c r="G1" s="45" t="s">
        <v>92</v>
      </c>
      <c r="H1" s="45" t="s">
        <v>67</v>
      </c>
      <c r="I1" s="45" t="s">
        <v>68</v>
      </c>
      <c r="J1" s="45" t="s">
        <v>69</v>
      </c>
      <c r="K1" s="45" t="s">
        <v>70</v>
      </c>
      <c r="L1" s="46" t="s">
        <v>71</v>
      </c>
      <c r="M1" s="45" t="s">
        <v>72</v>
      </c>
      <c r="N1" s="45" t="s">
        <v>73</v>
      </c>
      <c r="O1" s="45" t="s">
        <v>74</v>
      </c>
      <c r="P1" s="45" t="s">
        <v>75</v>
      </c>
      <c r="Q1" s="45" t="s">
        <v>75</v>
      </c>
      <c r="R1" s="45" t="s">
        <v>76</v>
      </c>
      <c r="S1" s="45" t="s">
        <v>77</v>
      </c>
      <c r="T1" s="45" t="s">
        <v>78</v>
      </c>
      <c r="U1" s="45" t="s">
        <v>79</v>
      </c>
      <c r="V1" s="45" t="s">
        <v>80</v>
      </c>
      <c r="W1" s="45" t="s">
        <v>81</v>
      </c>
      <c r="X1" s="45" t="s">
        <v>82</v>
      </c>
      <c r="Y1" s="45" t="s">
        <v>83</v>
      </c>
      <c r="Z1" s="45" t="s">
        <v>84</v>
      </c>
    </row>
    <row r="2" spans="1:28">
      <c r="A2" s="59" t="s">
        <v>140</v>
      </c>
      <c r="B2" s="60"/>
      <c r="C2" s="60"/>
      <c r="D2" s="60"/>
      <c r="E2" s="60"/>
      <c r="F2" s="60">
        <f>'план действий и ДДС'!F20</f>
        <v>780000</v>
      </c>
      <c r="G2" s="60">
        <f>'план действий и ДДС'!G20</f>
        <v>840000</v>
      </c>
      <c r="H2" s="60">
        <f>'план действий и ДДС'!H20</f>
        <v>1680000</v>
      </c>
      <c r="I2" s="60">
        <f>'план действий и ДДС'!I20</f>
        <v>1800000</v>
      </c>
      <c r="J2" s="60">
        <f>'план действий и ДДС'!J20</f>
        <v>2700000</v>
      </c>
      <c r="K2" s="60">
        <f>'план действий и ДДС'!K20</f>
        <v>2700000</v>
      </c>
      <c r="L2" s="60">
        <f>'план действий и ДДС'!L20</f>
        <v>5040000</v>
      </c>
      <c r="M2" s="60">
        <f>'план действий и ДДС'!M20</f>
        <v>4680000</v>
      </c>
      <c r="N2" s="60">
        <f>'план действий и ДДС'!N20</f>
        <v>6480000</v>
      </c>
      <c r="O2" s="60">
        <f>'план действий и ДДС'!O20</f>
        <v>6480000</v>
      </c>
      <c r="P2" s="60">
        <f>'план действий и ДДС'!P20</f>
        <v>6480000</v>
      </c>
      <c r="Q2" s="60">
        <f>'план действий и ДДС'!Q20</f>
        <v>6480000</v>
      </c>
      <c r="R2" s="60">
        <f>'план действий и ДДС'!R20</f>
        <v>6480000</v>
      </c>
      <c r="S2" s="60">
        <f>'план действий и ДДС'!S20</f>
        <v>7020000</v>
      </c>
      <c r="T2" s="60">
        <f>'план действий и ДДС'!T20</f>
        <v>7560000</v>
      </c>
      <c r="U2" s="60">
        <f>'план действий и ДДС'!U20</f>
        <v>7560000</v>
      </c>
      <c r="V2" s="69">
        <f>'план действий и ДДС'!V20</f>
        <v>8100000</v>
      </c>
      <c r="W2" s="69">
        <f>'план действий и ДДС'!W20</f>
        <v>8100000</v>
      </c>
      <c r="X2" s="69">
        <f>'план действий и ДДС'!X20</f>
        <v>8100000</v>
      </c>
      <c r="Y2" s="69">
        <f>'план действий и ДДС'!Y20</f>
        <v>7560000</v>
      </c>
      <c r="Z2" s="69">
        <f>'план действий и ДДС'!Z20</f>
        <v>7020000</v>
      </c>
      <c r="AA2" s="14"/>
      <c r="AB2" s="14"/>
    </row>
    <row r="3" spans="1:28">
      <c r="A3" s="59" t="s">
        <v>141</v>
      </c>
      <c r="B3" s="60">
        <v>0</v>
      </c>
      <c r="C3" s="60"/>
      <c r="D3" s="60"/>
      <c r="E3" s="60"/>
      <c r="F3" s="60">
        <f>'сс производства'!C3+'сс производства'!C4+'сс производства'!C6+'сс производства'!C7</f>
        <v>233000</v>
      </c>
      <c r="G3" s="60">
        <f>'сс производства'!C3+'сс производства'!C4+'сс производства'!C6+'сс производства'!C7</f>
        <v>233000</v>
      </c>
      <c r="H3" s="60">
        <f>'сс производства'!D3+'сс производства'!D4+'сс производства'!D6+'сс производства'!D7</f>
        <v>466000</v>
      </c>
      <c r="I3" s="60">
        <f>'сс производства'!D3+'сс производства'!D4+'сс производства'!D6+'сс производства'!D7</f>
        <v>466000</v>
      </c>
      <c r="J3" s="60">
        <f>'сс производства'!E3+'сс производства'!E4+'сс производства'!E6+'сс производства'!E7</f>
        <v>699000</v>
      </c>
      <c r="K3" s="60">
        <f>'сс производства'!E3+'сс производства'!E4+'сс производства'!E6+'сс производства'!E7</f>
        <v>699000</v>
      </c>
      <c r="L3" s="60">
        <f>'сс производства'!F3+'сс производства'!F4+'сс производства'!F6+'сс производства'!G7</f>
        <v>1378000</v>
      </c>
      <c r="M3" s="60">
        <f>'сс производства'!F3+'сс производства'!F4+'сс производства'!F6+'сс производства'!G7</f>
        <v>1378000</v>
      </c>
      <c r="N3" s="1">
        <f>'сс производства'!G3+'сс производства'!G4+'сс производства'!G6+'сс производства'!G7</f>
        <v>2017000</v>
      </c>
      <c r="O3" s="1">
        <f>'сс производства'!G3+'сс производства'!G4+'сс производства'!G6+'сс производства'!G7</f>
        <v>2017000</v>
      </c>
      <c r="P3" s="1">
        <f>'сс производства'!G3+'сс производства'!G4+'сс производства'!G6+'сс производства'!G7</f>
        <v>2017000</v>
      </c>
      <c r="Q3" s="1">
        <f>'сс производства'!G3+'сс производства'!G4+'сс производства'!G6+'сс производства'!G7</f>
        <v>2017000</v>
      </c>
      <c r="R3" s="1">
        <f>'сс производства'!G3+'сс производства'!G4+'сс производства'!G6+'сс производства'!G7</f>
        <v>2017000</v>
      </c>
      <c r="S3" s="1">
        <f>'сс производства'!G3+'сс производства'!G4+'сс производства'!G6+'сс производства'!G7</f>
        <v>2017000</v>
      </c>
      <c r="T3" s="1">
        <f>'сс производства'!G3+'сс производства'!G4+'сс производства'!G6+'сс производства'!G7</f>
        <v>2017000</v>
      </c>
      <c r="U3" s="1">
        <f>'сс производства'!G3+'сс производства'!G4+'сс производства'!G6+'сс производства'!G7</f>
        <v>2017000</v>
      </c>
      <c r="V3" s="1">
        <f>'сс производства'!G3+'сс производства'!G4+'сс производства'!G6+'сс производства'!G7</f>
        <v>2017000</v>
      </c>
      <c r="W3" s="1">
        <f>'сс производства'!G3+'сс производства'!G4+'сс производства'!G6+'сс производства'!G7</f>
        <v>2017000</v>
      </c>
      <c r="X3" s="1">
        <f>'сс производства'!G3+'сс производства'!G4+'сс производства'!G6+'сс производства'!G7</f>
        <v>2017000</v>
      </c>
      <c r="Y3" s="1">
        <f>'сс производства'!G3+'сс производства'!G4+'сс производства'!G6+'сс производства'!G7</f>
        <v>2017000</v>
      </c>
      <c r="Z3" s="1">
        <f>'сс производства'!G3+'сс производства'!G4+'сс производства'!G6+'сс производства'!G7</f>
        <v>2017000</v>
      </c>
      <c r="AA3" s="14"/>
      <c r="AB3" s="14"/>
    </row>
    <row r="4" spans="1:28">
      <c r="A4" s="59" t="s">
        <v>142</v>
      </c>
      <c r="B4" s="60">
        <v>150000</v>
      </c>
      <c r="C4" s="60">
        <v>150000</v>
      </c>
      <c r="D4" s="60">
        <v>150000</v>
      </c>
      <c r="E4" s="60">
        <v>150000</v>
      </c>
      <c r="F4" s="60">
        <f>'сс производства'!C9</f>
        <v>150000</v>
      </c>
      <c r="G4" s="60">
        <f>'сс производства'!D9</f>
        <v>150000</v>
      </c>
      <c r="H4" s="60">
        <f>'сс производства'!E9</f>
        <v>150000</v>
      </c>
      <c r="I4" s="60">
        <f>'сс производства'!F9</f>
        <v>150000</v>
      </c>
      <c r="J4" s="60">
        <f>'сс производства'!G9</f>
        <v>150000</v>
      </c>
      <c r="K4" s="60">
        <v>150000</v>
      </c>
      <c r="L4" s="60">
        <v>150000</v>
      </c>
      <c r="M4" s="60">
        <v>150000</v>
      </c>
      <c r="N4" s="60">
        <v>150000</v>
      </c>
      <c r="O4" s="60">
        <v>150000</v>
      </c>
      <c r="P4" s="60">
        <v>150000</v>
      </c>
      <c r="Q4" s="60">
        <v>150000</v>
      </c>
      <c r="R4" s="60">
        <v>150000</v>
      </c>
      <c r="S4" s="60">
        <v>150000</v>
      </c>
      <c r="T4" s="60">
        <v>150000</v>
      </c>
      <c r="U4" s="60">
        <v>150000</v>
      </c>
      <c r="V4" s="60">
        <v>150000</v>
      </c>
      <c r="W4" s="60">
        <v>150000</v>
      </c>
      <c r="X4" s="60">
        <v>150000</v>
      </c>
      <c r="Y4" s="60">
        <v>150000</v>
      </c>
      <c r="Z4" s="60">
        <v>150000</v>
      </c>
      <c r="AA4" s="71">
        <f>'сс производства'!X9</f>
        <v>0</v>
      </c>
      <c r="AB4" s="14"/>
    </row>
    <row r="5" spans="1:28">
      <c r="A5" s="59" t="s">
        <v>143</v>
      </c>
      <c r="B5" s="60">
        <v>200000</v>
      </c>
      <c r="C5" s="60">
        <v>200000</v>
      </c>
      <c r="D5" s="60">
        <v>200000</v>
      </c>
      <c r="E5" s="60">
        <v>200000</v>
      </c>
      <c r="F5" s="60">
        <f>'сс производства'!C10</f>
        <v>235001</v>
      </c>
      <c r="G5" s="60">
        <f>'сс производства'!C10</f>
        <v>235001</v>
      </c>
      <c r="H5" s="60">
        <f>'сс производства'!D10</f>
        <v>600000</v>
      </c>
      <c r="I5" s="60">
        <f>'сс производства'!D10</f>
        <v>600000</v>
      </c>
      <c r="J5" s="60">
        <f>'сс производства'!E10</f>
        <v>725000</v>
      </c>
      <c r="K5" s="60">
        <f>'сс производства'!E10</f>
        <v>725000</v>
      </c>
      <c r="L5" s="60">
        <f>'сс производства'!F10</f>
        <v>1025000</v>
      </c>
      <c r="M5" s="60">
        <f>'сс производства'!F10</f>
        <v>1025000</v>
      </c>
      <c r="N5" s="53">
        <f>'сс производства'!G10</f>
        <v>1205000</v>
      </c>
      <c r="O5" s="53">
        <f>'сс производства'!G10</f>
        <v>1205000</v>
      </c>
      <c r="P5" s="53">
        <f>'сс производства'!G10</f>
        <v>1205000</v>
      </c>
      <c r="Q5" s="53">
        <f>'сс производства'!G10</f>
        <v>1205000</v>
      </c>
      <c r="R5" s="53">
        <f>'сс производства'!G10</f>
        <v>1205000</v>
      </c>
      <c r="S5" s="53">
        <f>'сс производства'!G10</f>
        <v>1205000</v>
      </c>
      <c r="T5" s="53">
        <f>'сс производства'!G10</f>
        <v>1205000</v>
      </c>
      <c r="U5" s="53">
        <f>'сс производства'!G10</f>
        <v>1205000</v>
      </c>
      <c r="V5" s="53">
        <f>'сс производства'!G10</f>
        <v>1205000</v>
      </c>
      <c r="W5" s="53">
        <f>'сс производства'!G10</f>
        <v>1205000</v>
      </c>
      <c r="X5" s="53">
        <f>'сс производства'!G10</f>
        <v>1205000</v>
      </c>
      <c r="Y5" s="53">
        <f>'сс производства'!G10</f>
        <v>1205000</v>
      </c>
      <c r="Z5" s="1">
        <f>'сс производства'!G10</f>
        <v>1205000</v>
      </c>
      <c r="AA5" s="14"/>
      <c r="AB5" s="14"/>
    </row>
    <row r="6" spans="1:28">
      <c r="A6" s="59" t="s">
        <v>144</v>
      </c>
      <c r="B6" s="60"/>
      <c r="C6" s="60"/>
      <c r="D6" s="60"/>
      <c r="E6" s="60"/>
      <c r="F6" s="60">
        <f>F2*6%</f>
        <v>46800</v>
      </c>
      <c r="G6" s="60">
        <f t="shared" ref="G6:Z6" si="0">G2*6%</f>
        <v>50400</v>
      </c>
      <c r="H6" s="60">
        <f t="shared" si="0"/>
        <v>100800</v>
      </c>
      <c r="I6" s="60">
        <f t="shared" si="0"/>
        <v>108000</v>
      </c>
      <c r="J6" s="60">
        <f t="shared" si="0"/>
        <v>162000</v>
      </c>
      <c r="K6" s="60">
        <f t="shared" si="0"/>
        <v>162000</v>
      </c>
      <c r="L6" s="60">
        <f t="shared" si="0"/>
        <v>302400</v>
      </c>
      <c r="M6" s="60">
        <f t="shared" si="0"/>
        <v>280800</v>
      </c>
      <c r="N6" s="60">
        <f t="shared" si="0"/>
        <v>388800</v>
      </c>
      <c r="O6" s="60">
        <f t="shared" si="0"/>
        <v>388800</v>
      </c>
      <c r="P6" s="60">
        <f t="shared" si="0"/>
        <v>388800</v>
      </c>
      <c r="Q6" s="60">
        <f t="shared" si="0"/>
        <v>388800</v>
      </c>
      <c r="R6" s="60">
        <f t="shared" si="0"/>
        <v>388800</v>
      </c>
      <c r="S6" s="60">
        <f t="shared" si="0"/>
        <v>421200</v>
      </c>
      <c r="T6" s="60">
        <f t="shared" si="0"/>
        <v>453600</v>
      </c>
      <c r="U6" s="60">
        <f t="shared" si="0"/>
        <v>453600</v>
      </c>
      <c r="V6" s="60">
        <f t="shared" si="0"/>
        <v>486000</v>
      </c>
      <c r="W6" s="60">
        <f t="shared" si="0"/>
        <v>486000</v>
      </c>
      <c r="X6" s="60">
        <f t="shared" si="0"/>
        <v>486000</v>
      </c>
      <c r="Y6" s="60">
        <f t="shared" si="0"/>
        <v>453600</v>
      </c>
      <c r="Z6" s="69">
        <f t="shared" si="0"/>
        <v>421200</v>
      </c>
      <c r="AA6" s="14"/>
      <c r="AB6" s="14"/>
    </row>
    <row r="7" spans="1:28">
      <c r="A7" s="61" t="s">
        <v>145</v>
      </c>
      <c r="B7" s="62">
        <f>-B4-B5</f>
        <v>-350000</v>
      </c>
      <c r="C7" s="62">
        <f t="shared" ref="C7:E7" si="1">-C4-C5</f>
        <v>-350000</v>
      </c>
      <c r="D7" s="62">
        <f t="shared" si="1"/>
        <v>-350000</v>
      </c>
      <c r="E7" s="62">
        <f t="shared" si="1"/>
        <v>-350000</v>
      </c>
      <c r="F7" s="62">
        <f>F2-F3-F4-F5-F6</f>
        <v>115199</v>
      </c>
      <c r="G7" s="62">
        <f t="shared" ref="G7:Z7" si="2">G2-G3-G4-G5-G6</f>
        <v>171599</v>
      </c>
      <c r="H7" s="62">
        <f t="shared" si="2"/>
        <v>363200</v>
      </c>
      <c r="I7" s="62">
        <f t="shared" si="2"/>
        <v>476000</v>
      </c>
      <c r="J7" s="62">
        <f t="shared" si="2"/>
        <v>964000</v>
      </c>
      <c r="K7" s="62">
        <f t="shared" si="2"/>
        <v>964000</v>
      </c>
      <c r="L7" s="62">
        <f t="shared" si="2"/>
        <v>2184600</v>
      </c>
      <c r="M7" s="62">
        <f t="shared" si="2"/>
        <v>1846200</v>
      </c>
      <c r="N7" s="62">
        <f t="shared" si="2"/>
        <v>2719200</v>
      </c>
      <c r="O7" s="62">
        <f t="shared" si="2"/>
        <v>2719200</v>
      </c>
      <c r="P7" s="62">
        <f t="shared" si="2"/>
        <v>2719200</v>
      </c>
      <c r="Q7" s="62">
        <f t="shared" si="2"/>
        <v>2719200</v>
      </c>
      <c r="R7" s="62">
        <f t="shared" si="2"/>
        <v>2719200</v>
      </c>
      <c r="S7" s="62">
        <f t="shared" si="2"/>
        <v>3226800</v>
      </c>
      <c r="T7" s="62">
        <f t="shared" si="2"/>
        <v>3734400</v>
      </c>
      <c r="U7" s="62">
        <f t="shared" si="2"/>
        <v>3734400</v>
      </c>
      <c r="V7" s="62">
        <f t="shared" si="2"/>
        <v>4242000</v>
      </c>
      <c r="W7" s="62">
        <f t="shared" si="2"/>
        <v>4242000</v>
      </c>
      <c r="X7" s="62">
        <f t="shared" si="2"/>
        <v>4242000</v>
      </c>
      <c r="Y7" s="62">
        <f t="shared" si="2"/>
        <v>3734400</v>
      </c>
      <c r="Z7" s="62">
        <f t="shared" si="2"/>
        <v>3226800</v>
      </c>
      <c r="AA7" s="14"/>
      <c r="AB7" s="14"/>
    </row>
    <row r="8" spans="1:28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4"/>
      <c r="AB8" s="14"/>
    </row>
    <row r="9" spans="1:28">
      <c r="A9" s="63" t="s">
        <v>146</v>
      </c>
      <c r="B9" s="64">
        <f>оборудование!E11</f>
        <v>6470000</v>
      </c>
      <c r="C9" s="64">
        <v>0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1"/>
    </row>
    <row r="10" spans="1:28">
      <c r="A10" s="63" t="s">
        <v>147</v>
      </c>
      <c r="B10" s="64">
        <v>0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1"/>
    </row>
    <row r="11" spans="1:28">
      <c r="A11" s="63" t="s">
        <v>148</v>
      </c>
      <c r="B11" s="64">
        <v>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1"/>
    </row>
    <row r="12" spans="1:28">
      <c r="A12" s="61" t="s">
        <v>149</v>
      </c>
      <c r="B12" s="62">
        <f>-B9</f>
        <v>-6470000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8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1"/>
    </row>
    <row r="14" spans="1:28">
      <c r="A14" s="63" t="s">
        <v>150</v>
      </c>
      <c r="B14" s="64">
        <v>10000000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1"/>
    </row>
    <row r="15" spans="1:28">
      <c r="A15" s="63" t="s">
        <v>151</v>
      </c>
      <c r="B15" s="64">
        <v>0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1"/>
    </row>
    <row r="16" spans="1:28">
      <c r="A16" s="63" t="s">
        <v>152</v>
      </c>
      <c r="B16" s="64">
        <v>0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3" t="s">
        <v>153</v>
      </c>
      <c r="B17" s="64">
        <v>0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1" t="s">
        <v>154</v>
      </c>
      <c r="B18" s="62">
        <v>10000000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5" t="s">
        <v>155</v>
      </c>
      <c r="B20" s="66">
        <f>B12+B7</f>
        <v>-6820000</v>
      </c>
      <c r="C20" s="66">
        <f t="shared" ref="C20:E20" si="3">C12+C7</f>
        <v>-350000</v>
      </c>
      <c r="D20" s="66">
        <f t="shared" si="3"/>
        <v>-350000</v>
      </c>
      <c r="E20" s="66">
        <f t="shared" si="3"/>
        <v>-350000</v>
      </c>
      <c r="F20" s="66">
        <f>F7</f>
        <v>115199</v>
      </c>
      <c r="G20" s="66">
        <f t="shared" ref="G20:Z20" si="4">G7</f>
        <v>171599</v>
      </c>
      <c r="H20" s="66">
        <f t="shared" si="4"/>
        <v>363200</v>
      </c>
      <c r="I20" s="66">
        <f t="shared" si="4"/>
        <v>476000</v>
      </c>
      <c r="J20" s="66">
        <f t="shared" si="4"/>
        <v>964000</v>
      </c>
      <c r="K20" s="66">
        <f t="shared" si="4"/>
        <v>964000</v>
      </c>
      <c r="L20" s="66">
        <f t="shared" si="4"/>
        <v>2184600</v>
      </c>
      <c r="M20" s="66">
        <f t="shared" si="4"/>
        <v>1846200</v>
      </c>
      <c r="N20" s="66">
        <f t="shared" si="4"/>
        <v>2719200</v>
      </c>
      <c r="O20" s="66">
        <f t="shared" si="4"/>
        <v>2719200</v>
      </c>
      <c r="P20" s="66">
        <f t="shared" si="4"/>
        <v>2719200</v>
      </c>
      <c r="Q20" s="66">
        <f t="shared" si="4"/>
        <v>2719200</v>
      </c>
      <c r="R20" s="66">
        <f t="shared" si="4"/>
        <v>2719200</v>
      </c>
      <c r="S20" s="66">
        <f t="shared" si="4"/>
        <v>3226800</v>
      </c>
      <c r="T20" s="66">
        <f t="shared" si="4"/>
        <v>3734400</v>
      </c>
      <c r="U20" s="66">
        <f t="shared" si="4"/>
        <v>3734400</v>
      </c>
      <c r="V20" s="66">
        <f t="shared" si="4"/>
        <v>4242000</v>
      </c>
      <c r="W20" s="66">
        <f t="shared" si="4"/>
        <v>4242000</v>
      </c>
      <c r="X20" s="66">
        <f t="shared" si="4"/>
        <v>4242000</v>
      </c>
      <c r="Y20" s="66">
        <f t="shared" si="4"/>
        <v>3734400</v>
      </c>
      <c r="Z20" s="66">
        <f t="shared" si="4"/>
        <v>3226800</v>
      </c>
    </row>
    <row r="21" spans="1:26">
      <c r="A21" s="63" t="s">
        <v>156</v>
      </c>
      <c r="B21" s="64">
        <f>B22</f>
        <v>3180000</v>
      </c>
      <c r="C21" s="64">
        <f>B20+B21</f>
        <v>-3640000</v>
      </c>
      <c r="D21" s="64">
        <f>C21+C20</f>
        <v>-3990000</v>
      </c>
      <c r="E21" s="64">
        <f t="shared" ref="E21:Z21" si="5">D21+D20</f>
        <v>-4340000</v>
      </c>
      <c r="F21" s="64">
        <f t="shared" si="5"/>
        <v>-4690000</v>
      </c>
      <c r="G21" s="64">
        <f t="shared" si="5"/>
        <v>-4574801</v>
      </c>
      <c r="H21" s="64">
        <f t="shared" si="5"/>
        <v>-4403202</v>
      </c>
      <c r="I21" s="64">
        <f t="shared" si="5"/>
        <v>-4040002</v>
      </c>
      <c r="J21" s="64">
        <f t="shared" si="5"/>
        <v>-3564002</v>
      </c>
      <c r="K21" s="64">
        <f t="shared" si="5"/>
        <v>-2600002</v>
      </c>
      <c r="L21" s="64">
        <f t="shared" si="5"/>
        <v>-1636002</v>
      </c>
      <c r="M21" s="64">
        <f t="shared" si="5"/>
        <v>548598</v>
      </c>
      <c r="N21" s="64">
        <f t="shared" si="5"/>
        <v>2394798</v>
      </c>
      <c r="O21" s="64">
        <f t="shared" si="5"/>
        <v>5113998</v>
      </c>
      <c r="P21" s="64">
        <f t="shared" si="5"/>
        <v>7833198</v>
      </c>
      <c r="Q21" s="64">
        <f t="shared" si="5"/>
        <v>10552398</v>
      </c>
      <c r="R21" s="64">
        <f t="shared" si="5"/>
        <v>13271598</v>
      </c>
      <c r="S21" s="64">
        <f t="shared" si="5"/>
        <v>15990798</v>
      </c>
      <c r="T21" s="64">
        <f t="shared" si="5"/>
        <v>19217598</v>
      </c>
      <c r="U21" s="64">
        <f t="shared" si="5"/>
        <v>22951998</v>
      </c>
      <c r="V21" s="64">
        <f t="shared" si="5"/>
        <v>26686398</v>
      </c>
      <c r="W21" s="64">
        <f t="shared" si="5"/>
        <v>30928398</v>
      </c>
      <c r="X21" s="64">
        <f t="shared" si="5"/>
        <v>35170398</v>
      </c>
      <c r="Y21" s="64">
        <f t="shared" si="5"/>
        <v>39412398</v>
      </c>
      <c r="Z21" s="64">
        <f t="shared" si="5"/>
        <v>43146798</v>
      </c>
    </row>
    <row r="22" spans="1:26" ht="15.75" thickBot="1">
      <c r="A22" s="67" t="s">
        <v>157</v>
      </c>
      <c r="B22" s="68">
        <f>B18+B20</f>
        <v>3180000</v>
      </c>
      <c r="C22" s="68">
        <f>C20+B22</f>
        <v>2830000</v>
      </c>
      <c r="D22" s="68">
        <f t="shared" ref="D22:Z22" si="6">D20+C22</f>
        <v>2480000</v>
      </c>
      <c r="E22" s="68">
        <f t="shared" si="6"/>
        <v>2130000</v>
      </c>
      <c r="F22" s="68">
        <f t="shared" si="6"/>
        <v>2245199</v>
      </c>
      <c r="G22" s="68">
        <f t="shared" si="6"/>
        <v>2416798</v>
      </c>
      <c r="H22" s="68">
        <f t="shared" si="6"/>
        <v>2779998</v>
      </c>
      <c r="I22" s="68">
        <f t="shared" si="6"/>
        <v>3255998</v>
      </c>
      <c r="J22" s="68">
        <f t="shared" si="6"/>
        <v>4219998</v>
      </c>
      <c r="K22" s="68">
        <f t="shared" si="6"/>
        <v>5183998</v>
      </c>
      <c r="L22" s="68">
        <f t="shared" si="6"/>
        <v>7368598</v>
      </c>
      <c r="M22" s="68">
        <f t="shared" si="6"/>
        <v>9214798</v>
      </c>
      <c r="N22" s="68">
        <f t="shared" si="6"/>
        <v>11933998</v>
      </c>
      <c r="O22" s="68">
        <f t="shared" si="6"/>
        <v>14653198</v>
      </c>
      <c r="P22" s="68">
        <f t="shared" si="6"/>
        <v>17372398</v>
      </c>
      <c r="Q22" s="68">
        <f t="shared" si="6"/>
        <v>20091598</v>
      </c>
      <c r="R22" s="68">
        <f t="shared" si="6"/>
        <v>22810798</v>
      </c>
      <c r="S22" s="68">
        <f t="shared" si="6"/>
        <v>26037598</v>
      </c>
      <c r="T22" s="68">
        <f t="shared" si="6"/>
        <v>29771998</v>
      </c>
      <c r="U22" s="68">
        <f t="shared" si="6"/>
        <v>33506398</v>
      </c>
      <c r="V22" s="68">
        <f t="shared" si="6"/>
        <v>37748398</v>
      </c>
      <c r="W22" s="68">
        <f t="shared" si="6"/>
        <v>41990398</v>
      </c>
      <c r="X22" s="68">
        <f t="shared" si="6"/>
        <v>46232398</v>
      </c>
      <c r="Y22" s="68">
        <f t="shared" si="6"/>
        <v>49966798</v>
      </c>
      <c r="Z22" s="68">
        <f t="shared" si="6"/>
        <v>53193598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P37" sqref="P37"/>
    </sheetView>
  </sheetViews>
  <sheetFormatPr defaultRowHeight="15"/>
  <cols>
    <col min="1" max="1" width="18.140625" customWidth="1"/>
    <col min="2" max="8" width="9.140625" customWidth="1"/>
  </cols>
  <sheetData>
    <row r="1" spans="1:26">
      <c r="A1" s="98" t="s">
        <v>158</v>
      </c>
      <c r="B1" s="98"/>
      <c r="C1" s="98"/>
    </row>
    <row r="2" spans="1:26">
      <c r="A2" t="s">
        <v>106</v>
      </c>
      <c r="B2">
        <f>'план действий и ДДС'!B20</f>
        <v>0</v>
      </c>
      <c r="C2">
        <f>'план действий и ДДС'!C20</f>
        <v>0</v>
      </c>
      <c r="D2">
        <f>'план действий и ДДС'!D20</f>
        <v>0</v>
      </c>
      <c r="E2">
        <f>'план действий и ДДС'!E20</f>
        <v>0</v>
      </c>
      <c r="F2">
        <f>'план действий и ДДС'!F20</f>
        <v>780000</v>
      </c>
      <c r="G2">
        <f>'план действий и ДДС'!G20</f>
        <v>840000</v>
      </c>
      <c r="H2">
        <f>'план действий и ДДС'!H20</f>
        <v>1680000</v>
      </c>
      <c r="I2">
        <f>'план действий и ДДС'!I20</f>
        <v>1800000</v>
      </c>
      <c r="J2">
        <f>'план действий и ДДС'!J20</f>
        <v>2700000</v>
      </c>
      <c r="K2">
        <f>'план действий и ДДС'!K20</f>
        <v>2700000</v>
      </c>
      <c r="L2">
        <f>'план действий и ДДС'!L20</f>
        <v>5040000</v>
      </c>
      <c r="M2">
        <f>'план действий и ДДС'!M20</f>
        <v>4680000</v>
      </c>
      <c r="N2">
        <f>'план действий и ДДС'!N20</f>
        <v>6480000</v>
      </c>
      <c r="O2">
        <f>'план действий и ДДС'!O20</f>
        <v>6480000</v>
      </c>
      <c r="P2">
        <f>'план действий и ДДС'!P20</f>
        <v>6480000</v>
      </c>
      <c r="Q2">
        <f>'план действий и ДДС'!Q20</f>
        <v>6480000</v>
      </c>
      <c r="R2">
        <f>'план действий и ДДС'!R20</f>
        <v>6480000</v>
      </c>
      <c r="S2">
        <f>'план действий и ДДС'!S20</f>
        <v>7020000</v>
      </c>
      <c r="T2">
        <f>'план действий и ДДС'!T20</f>
        <v>7560000</v>
      </c>
      <c r="U2">
        <f>'план действий и ДДС'!U20</f>
        <v>7560000</v>
      </c>
      <c r="V2">
        <f>'план действий и ДДС'!V20</f>
        <v>8100000</v>
      </c>
      <c r="W2">
        <f>'план действий и ДДС'!W20</f>
        <v>8100000</v>
      </c>
      <c r="X2">
        <f>'план действий и ДДС'!X20</f>
        <v>8100000</v>
      </c>
      <c r="Y2">
        <f>'план действий и ДДС'!Y20</f>
        <v>7560000</v>
      </c>
      <c r="Z2">
        <f>'план действий и ДДС'!Z20</f>
        <v>7020000</v>
      </c>
    </row>
    <row r="3" spans="1:26">
      <c r="A3" t="s">
        <v>159</v>
      </c>
      <c r="B3">
        <f>'план действий и ДДС'!B21</f>
        <v>-350000</v>
      </c>
      <c r="C3">
        <f>'план действий и ДДС'!C21</f>
        <v>-350000</v>
      </c>
      <c r="D3">
        <f>'план действий и ДДС'!D21</f>
        <v>-350000</v>
      </c>
      <c r="E3">
        <f>'план действий и ДДС'!E21</f>
        <v>-350000</v>
      </c>
      <c r="F3">
        <f>'план действий и ДДС'!F21</f>
        <v>60000</v>
      </c>
      <c r="G3">
        <f>'план действий и ДДС'!G21</f>
        <v>120000</v>
      </c>
      <c r="H3">
        <f>'план действий и ДДС'!H21</f>
        <v>304740</v>
      </c>
      <c r="I3">
        <f>'план действий и ДДС'!I21</f>
        <v>424740</v>
      </c>
      <c r="J3">
        <f>'план действий и ДДС'!J21</f>
        <v>903510.00000000023</v>
      </c>
      <c r="K3">
        <f>'план действий и ДДС'!K21</f>
        <v>903510.00000000023</v>
      </c>
      <c r="L3">
        <f>'план действий и ДДС'!L21</f>
        <v>2102219.9999999995</v>
      </c>
      <c r="M3">
        <f>'план действий и ДДС'!M21</f>
        <v>1742219.9999999995</v>
      </c>
      <c r="N3">
        <f>'план действий и ДДС'!N21</f>
        <v>2521530</v>
      </c>
      <c r="O3">
        <f>'план действий и ДДС'!O21</f>
        <v>2521530</v>
      </c>
      <c r="P3">
        <f>'план действий и ДДС'!P21</f>
        <v>2521530</v>
      </c>
      <c r="Q3">
        <f>'план действий и ДДС'!Q21</f>
        <v>2521530</v>
      </c>
      <c r="R3">
        <f>'план действий и ДДС'!R21</f>
        <v>2521530</v>
      </c>
      <c r="S3">
        <f>'план действий и ДДС'!S21</f>
        <v>3061530</v>
      </c>
      <c r="T3">
        <f>'план действий и ДДС'!T21</f>
        <v>3601530</v>
      </c>
      <c r="U3">
        <f>'план действий и ДДС'!U21</f>
        <v>3601530</v>
      </c>
      <c r="V3">
        <f>'план действий и ДДС'!V21</f>
        <v>4141530</v>
      </c>
      <c r="W3">
        <f>'план действий и ДДС'!W21</f>
        <v>4141530</v>
      </c>
      <c r="X3">
        <f>'план действий и ДДС'!X21</f>
        <v>4141530</v>
      </c>
      <c r="Y3">
        <f>'план действий и ДДС'!Y21</f>
        <v>3601530</v>
      </c>
      <c r="Z3">
        <f>'план действий и ДДС'!Z21</f>
        <v>3061530</v>
      </c>
    </row>
    <row r="4" spans="1:26">
      <c r="A4" t="s">
        <v>160</v>
      </c>
      <c r="B4">
        <f>ОПиУ!B10</f>
        <v>-350000</v>
      </c>
      <c r="C4">
        <f>ОПиУ!C10</f>
        <v>-350000</v>
      </c>
      <c r="D4">
        <f>ОПиУ!D10</f>
        <v>-350000</v>
      </c>
      <c r="E4">
        <f>ОПиУ!E10</f>
        <v>-500000</v>
      </c>
      <c r="F4">
        <f>ОПиУ!F10</f>
        <v>-90000</v>
      </c>
      <c r="G4">
        <f>ОПиУ!G10</f>
        <v>-30000</v>
      </c>
      <c r="H4">
        <f>ОПиУ!H10</f>
        <v>154740</v>
      </c>
      <c r="I4">
        <f>ОПиУ!I10</f>
        <v>274740</v>
      </c>
      <c r="J4">
        <f>ОПиУ!J10</f>
        <v>753510.00000000023</v>
      </c>
      <c r="K4">
        <f>ОПиУ!K10</f>
        <v>753510.00000000023</v>
      </c>
      <c r="L4">
        <f>ОПиУ!L10</f>
        <v>1952219.9999999995</v>
      </c>
      <c r="M4">
        <f>ОПиУ!M10</f>
        <v>1592219.9999999995</v>
      </c>
      <c r="N4">
        <f>ОПиУ!N10</f>
        <v>2371530</v>
      </c>
      <c r="O4">
        <f>ОПиУ!O10</f>
        <v>2371530</v>
      </c>
      <c r="P4">
        <f>ОПиУ!P10</f>
        <v>2371530</v>
      </c>
      <c r="Q4">
        <f>ОПиУ!Q10</f>
        <v>2371530</v>
      </c>
      <c r="R4">
        <f>ОПиУ!R10</f>
        <v>2371530</v>
      </c>
      <c r="S4">
        <f>ОПиУ!S10</f>
        <v>2911530</v>
      </c>
      <c r="T4">
        <f>ОПиУ!T10</f>
        <v>3451530</v>
      </c>
      <c r="U4">
        <f>ОПиУ!U10</f>
        <v>3451530</v>
      </c>
      <c r="V4">
        <f>ОПиУ!V10</f>
        <v>3991530</v>
      </c>
      <c r="W4">
        <f>ОПиУ!W10</f>
        <v>3991530</v>
      </c>
      <c r="X4">
        <f>ОПиУ!X10</f>
        <v>3991530</v>
      </c>
      <c r="Y4">
        <f>ОПиУ!Y10</f>
        <v>3451530</v>
      </c>
      <c r="Z4">
        <f>ОПиУ!Z10</f>
        <v>2911530</v>
      </c>
    </row>
    <row r="28" spans="1:26">
      <c r="A28" s="99" t="s">
        <v>161</v>
      </c>
      <c r="B28" s="99"/>
      <c r="C28" s="99"/>
    </row>
    <row r="29" spans="1:26">
      <c r="B29">
        <f>'кэш-фло'!B22</f>
        <v>3180000</v>
      </c>
      <c r="C29">
        <f>'кэш-фло'!C22</f>
        <v>2830000</v>
      </c>
      <c r="D29">
        <f>'кэш-фло'!D22</f>
        <v>2480000</v>
      </c>
      <c r="E29">
        <f>'кэш-фло'!E22</f>
        <v>2130000</v>
      </c>
      <c r="F29">
        <f>'кэш-фло'!F22</f>
        <v>2245199</v>
      </c>
      <c r="G29">
        <f>'кэш-фло'!G22</f>
        <v>2416798</v>
      </c>
      <c r="H29">
        <f>'кэш-фло'!H22</f>
        <v>2779998</v>
      </c>
      <c r="I29">
        <f>'кэш-фло'!I22</f>
        <v>3255998</v>
      </c>
      <c r="J29">
        <f>'кэш-фло'!J22</f>
        <v>4219998</v>
      </c>
      <c r="K29">
        <f>'кэш-фло'!K22</f>
        <v>5183998</v>
      </c>
      <c r="L29">
        <f>'кэш-фло'!L22</f>
        <v>7368598</v>
      </c>
      <c r="M29">
        <f>'кэш-фло'!M22</f>
        <v>9214798</v>
      </c>
      <c r="N29">
        <f>'кэш-фло'!N22</f>
        <v>11933998</v>
      </c>
      <c r="O29">
        <f>'кэш-фло'!O22</f>
        <v>14653198</v>
      </c>
      <c r="P29">
        <f>'кэш-фло'!P22</f>
        <v>17372398</v>
      </c>
      <c r="Q29">
        <f>'кэш-фло'!Q22</f>
        <v>20091598</v>
      </c>
      <c r="R29">
        <f>'кэш-фло'!R22</f>
        <v>22810798</v>
      </c>
      <c r="S29">
        <f>'кэш-фло'!S22</f>
        <v>26037598</v>
      </c>
      <c r="T29">
        <f>'кэш-фло'!T22</f>
        <v>29771998</v>
      </c>
      <c r="U29">
        <f>'кэш-фло'!U22</f>
        <v>33506398</v>
      </c>
      <c r="V29">
        <f>'кэш-фло'!V22</f>
        <v>37748398</v>
      </c>
      <c r="W29">
        <f>'кэш-фло'!W22</f>
        <v>41990398</v>
      </c>
      <c r="X29">
        <f>'кэш-фло'!X22</f>
        <v>46232398</v>
      </c>
      <c r="Y29">
        <f>'кэш-фло'!Y22</f>
        <v>49966798</v>
      </c>
      <c r="Z29">
        <f>'кэш-фло'!Z22</f>
        <v>53193598</v>
      </c>
    </row>
  </sheetData>
  <mergeCells count="2">
    <mergeCell ref="A1:C1"/>
    <mergeCell ref="A28:C2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BG11"/>
  <sheetViews>
    <sheetView tabSelected="1" workbookViewId="0">
      <selection activeCell="J9" sqref="J9"/>
    </sheetView>
  </sheetViews>
  <sheetFormatPr defaultRowHeight="15"/>
  <cols>
    <col min="10" max="10" width="15.28515625" customWidth="1"/>
  </cols>
  <sheetData>
    <row r="1" spans="1:59">
      <c r="A1" s="72">
        <v>134</v>
      </c>
      <c r="B1" s="72">
        <v>219</v>
      </c>
      <c r="C1" s="72">
        <v>82</v>
      </c>
      <c r="D1" s="72">
        <v>53</v>
      </c>
      <c r="E1" s="72">
        <v>55</v>
      </c>
      <c r="F1" s="73">
        <v>24</v>
      </c>
      <c r="G1" s="72">
        <v>51</v>
      </c>
      <c r="H1" s="72">
        <v>31</v>
      </c>
      <c r="I1" s="72">
        <v>97</v>
      </c>
      <c r="J1" s="72">
        <v>83</v>
      </c>
      <c r="K1" s="72">
        <v>27</v>
      </c>
      <c r="L1" s="72">
        <v>44</v>
      </c>
      <c r="M1" s="72">
        <v>43</v>
      </c>
      <c r="N1" s="72">
        <v>54</v>
      </c>
      <c r="O1" s="72">
        <v>29</v>
      </c>
      <c r="P1" s="72">
        <v>142</v>
      </c>
      <c r="Q1" s="72">
        <v>46</v>
      </c>
      <c r="R1" s="72">
        <v>41</v>
      </c>
      <c r="S1" s="72">
        <v>101</v>
      </c>
      <c r="T1" s="72">
        <v>43</v>
      </c>
      <c r="U1" s="72">
        <v>22</v>
      </c>
      <c r="V1" s="72">
        <v>170</v>
      </c>
      <c r="W1" s="72">
        <v>119</v>
      </c>
      <c r="X1" s="72">
        <v>51</v>
      </c>
      <c r="Y1" s="72">
        <v>189</v>
      </c>
      <c r="Z1" s="72">
        <v>8</v>
      </c>
      <c r="AA1" s="72">
        <v>46</v>
      </c>
      <c r="AB1" s="72">
        <v>169</v>
      </c>
      <c r="AC1" s="72">
        <v>135</v>
      </c>
      <c r="AD1" s="72">
        <v>281</v>
      </c>
      <c r="AE1" s="72">
        <v>365</v>
      </c>
      <c r="AF1" s="72">
        <v>133</v>
      </c>
      <c r="AG1" s="72">
        <v>209</v>
      </c>
      <c r="AH1" s="72">
        <v>153</v>
      </c>
      <c r="AI1" s="72">
        <v>100</v>
      </c>
      <c r="AJ1" s="72">
        <v>252</v>
      </c>
      <c r="AK1" s="72">
        <v>116</v>
      </c>
      <c r="AL1" s="72">
        <v>234</v>
      </c>
      <c r="AM1" s="72">
        <v>226</v>
      </c>
      <c r="AN1" s="72">
        <v>89</v>
      </c>
      <c r="AO1" s="72">
        <v>103</v>
      </c>
      <c r="AP1" s="72">
        <v>277</v>
      </c>
      <c r="AQ1" s="72">
        <v>50</v>
      </c>
      <c r="AR1" s="72">
        <v>97</v>
      </c>
      <c r="AS1" s="72">
        <v>305</v>
      </c>
      <c r="AT1" s="72">
        <v>339</v>
      </c>
      <c r="AU1" s="72">
        <v>261</v>
      </c>
      <c r="AV1" s="72">
        <v>250</v>
      </c>
      <c r="AW1" s="72">
        <v>141</v>
      </c>
      <c r="AX1" s="72">
        <v>563</v>
      </c>
      <c r="AY1" s="72" t="s">
        <v>163</v>
      </c>
      <c r="AZ1" s="72">
        <v>966</v>
      </c>
      <c r="BA1" s="72">
        <v>73</v>
      </c>
      <c r="BB1" s="72">
        <v>75</v>
      </c>
      <c r="BC1" s="72">
        <v>53</v>
      </c>
      <c r="BD1" s="72">
        <v>35</v>
      </c>
      <c r="BE1" s="72">
        <v>70</v>
      </c>
      <c r="BF1" s="72">
        <v>125</v>
      </c>
      <c r="BG1" s="72">
        <v>60</v>
      </c>
    </row>
    <row r="2" spans="1:59">
      <c r="A2" s="72">
        <v>1</v>
      </c>
      <c r="B2" s="72">
        <v>23</v>
      </c>
      <c r="C2" s="72">
        <v>2</v>
      </c>
      <c r="D2" s="72">
        <v>2</v>
      </c>
      <c r="E2" s="72">
        <v>2</v>
      </c>
      <c r="F2" s="73">
        <v>1</v>
      </c>
      <c r="G2" s="72">
        <v>2</v>
      </c>
      <c r="H2" s="72">
        <v>1</v>
      </c>
      <c r="I2" s="72">
        <v>3</v>
      </c>
      <c r="J2" s="72">
        <v>9</v>
      </c>
      <c r="K2" s="72">
        <v>1</v>
      </c>
      <c r="L2" s="72">
        <v>1</v>
      </c>
      <c r="M2" s="72">
        <v>1</v>
      </c>
      <c r="N2" s="72">
        <v>3</v>
      </c>
      <c r="O2" s="72">
        <v>2</v>
      </c>
      <c r="P2" s="72">
        <v>9</v>
      </c>
      <c r="Q2" s="72">
        <v>2</v>
      </c>
      <c r="R2" s="72">
        <v>4</v>
      </c>
      <c r="S2" s="72">
        <v>6</v>
      </c>
      <c r="T2" s="72">
        <v>4</v>
      </c>
      <c r="U2" s="72">
        <v>0</v>
      </c>
      <c r="V2" s="72">
        <v>11</v>
      </c>
      <c r="W2" s="72">
        <v>15</v>
      </c>
      <c r="X2" s="72">
        <v>0</v>
      </c>
      <c r="Y2" s="72">
        <v>18</v>
      </c>
      <c r="Z2" s="72">
        <v>0</v>
      </c>
      <c r="AA2" s="72">
        <v>0</v>
      </c>
      <c r="AB2" s="72">
        <v>9</v>
      </c>
      <c r="AC2" s="72">
        <v>11</v>
      </c>
      <c r="AD2" s="72">
        <v>17</v>
      </c>
      <c r="AE2" s="72">
        <v>24</v>
      </c>
      <c r="AF2" s="72">
        <v>4</v>
      </c>
      <c r="AG2" s="72">
        <v>16</v>
      </c>
      <c r="AH2" s="72">
        <v>3</v>
      </c>
      <c r="AI2" s="72">
        <v>6</v>
      </c>
      <c r="AJ2" s="72">
        <v>21</v>
      </c>
      <c r="AK2" s="72">
        <v>10</v>
      </c>
      <c r="AL2" s="72">
        <v>25</v>
      </c>
      <c r="AM2" s="72">
        <v>4</v>
      </c>
      <c r="AN2" s="72">
        <v>4</v>
      </c>
      <c r="AO2" s="72">
        <v>10</v>
      </c>
      <c r="AP2" s="72">
        <v>11</v>
      </c>
      <c r="AQ2" s="72">
        <v>5</v>
      </c>
      <c r="AR2" s="72">
        <v>9</v>
      </c>
      <c r="AS2" s="72">
        <v>15</v>
      </c>
      <c r="AT2" s="72">
        <v>18</v>
      </c>
      <c r="AU2" s="72">
        <v>10</v>
      </c>
      <c r="AV2" s="72">
        <v>14</v>
      </c>
      <c r="AW2" s="72">
        <v>8</v>
      </c>
      <c r="AX2" s="72">
        <v>67</v>
      </c>
      <c r="AY2" s="72">
        <v>129</v>
      </c>
      <c r="AZ2" s="72">
        <v>140</v>
      </c>
      <c r="BA2" s="72">
        <v>0</v>
      </c>
      <c r="BB2" s="72">
        <v>1</v>
      </c>
      <c r="BC2" s="72">
        <v>2</v>
      </c>
      <c r="BD2" s="72">
        <v>2</v>
      </c>
      <c r="BE2" s="72">
        <v>2</v>
      </c>
      <c r="BF2" s="72">
        <v>14</v>
      </c>
      <c r="BG2" s="72">
        <v>2</v>
      </c>
    </row>
    <row r="3" spans="1:59">
      <c r="A3" s="72">
        <v>5</v>
      </c>
      <c r="B3" s="72">
        <v>12</v>
      </c>
      <c r="C3" s="72">
        <v>6</v>
      </c>
      <c r="D3" s="72">
        <v>3</v>
      </c>
      <c r="E3" s="72">
        <v>2</v>
      </c>
      <c r="F3" s="73">
        <v>0</v>
      </c>
      <c r="G3" s="72">
        <v>3</v>
      </c>
      <c r="H3" s="72">
        <v>3</v>
      </c>
      <c r="I3" s="72">
        <v>6</v>
      </c>
      <c r="J3" s="72">
        <v>4</v>
      </c>
      <c r="K3" s="72">
        <v>0</v>
      </c>
      <c r="L3" s="72">
        <v>3</v>
      </c>
      <c r="M3" s="72">
        <v>3</v>
      </c>
      <c r="N3" s="72">
        <v>4</v>
      </c>
      <c r="O3" s="72">
        <v>2</v>
      </c>
      <c r="P3" s="72">
        <v>1</v>
      </c>
      <c r="Q3" s="72">
        <v>4</v>
      </c>
      <c r="R3" s="72">
        <v>4</v>
      </c>
      <c r="S3" s="72">
        <v>5</v>
      </c>
      <c r="T3" s="72">
        <v>3</v>
      </c>
      <c r="U3" s="72">
        <v>2</v>
      </c>
      <c r="V3" s="72">
        <v>4</v>
      </c>
      <c r="W3" s="72">
        <v>6</v>
      </c>
      <c r="X3" s="72">
        <v>3</v>
      </c>
      <c r="Y3" s="72">
        <v>6</v>
      </c>
      <c r="Z3" s="72">
        <v>0</v>
      </c>
      <c r="AA3" s="72">
        <v>2</v>
      </c>
      <c r="AB3" s="72">
        <v>6</v>
      </c>
      <c r="AC3" s="72">
        <v>6</v>
      </c>
      <c r="AD3" s="72">
        <v>14</v>
      </c>
      <c r="AE3" s="72">
        <v>14</v>
      </c>
      <c r="AF3" s="72">
        <v>3</v>
      </c>
      <c r="AG3" s="72">
        <v>13</v>
      </c>
      <c r="AH3" s="72">
        <v>9</v>
      </c>
      <c r="AI3" s="72">
        <v>3</v>
      </c>
      <c r="AJ3" s="72">
        <v>6</v>
      </c>
      <c r="AK3" s="72">
        <v>5</v>
      </c>
      <c r="AL3" s="72">
        <v>9</v>
      </c>
      <c r="AM3" s="72">
        <v>13</v>
      </c>
      <c r="AN3" s="72">
        <v>4</v>
      </c>
      <c r="AO3" s="72">
        <v>3</v>
      </c>
      <c r="AP3" s="72">
        <v>12</v>
      </c>
      <c r="AQ3" s="72">
        <v>1</v>
      </c>
      <c r="AR3" s="72">
        <v>6</v>
      </c>
      <c r="AS3" s="72">
        <v>14</v>
      </c>
      <c r="AT3" s="72">
        <v>7</v>
      </c>
      <c r="AU3" s="72">
        <v>11</v>
      </c>
      <c r="AV3" s="72">
        <v>8</v>
      </c>
      <c r="AW3" s="72">
        <v>1</v>
      </c>
      <c r="AX3" s="72">
        <v>48</v>
      </c>
      <c r="AY3" s="72">
        <v>69</v>
      </c>
      <c r="AZ3" s="72">
        <v>72</v>
      </c>
      <c r="BA3" s="72">
        <v>6</v>
      </c>
      <c r="BB3" s="72">
        <v>5</v>
      </c>
      <c r="BC3" s="72">
        <v>1</v>
      </c>
      <c r="BD3" s="72">
        <v>3</v>
      </c>
      <c r="BE3" s="72">
        <v>5</v>
      </c>
      <c r="BF3" s="72">
        <v>12</v>
      </c>
      <c r="BG3" s="72">
        <v>2</v>
      </c>
    </row>
    <row r="9" spans="1:59">
      <c r="A9">
        <f>SUM(A1:BG1)</f>
        <v>8309</v>
      </c>
      <c r="B9">
        <v>8309</v>
      </c>
      <c r="E9" t="s">
        <v>164</v>
      </c>
      <c r="G9" s="91">
        <v>33236</v>
      </c>
      <c r="H9" s="91"/>
      <c r="I9" t="s">
        <v>167</v>
      </c>
      <c r="J9" s="52">
        <v>398832000</v>
      </c>
    </row>
    <row r="10" spans="1:59">
      <c r="A10">
        <f>SUM(A2:BG2)</f>
        <v>736</v>
      </c>
      <c r="B10">
        <v>736</v>
      </c>
      <c r="C10">
        <f>A10/A9</f>
        <v>8.8578649656998437E-2</v>
      </c>
      <c r="E10" t="s">
        <v>165</v>
      </c>
      <c r="G10" s="91">
        <v>2944</v>
      </c>
      <c r="H10" s="91"/>
      <c r="I10" t="s">
        <v>167</v>
      </c>
      <c r="J10" s="52">
        <v>35328000</v>
      </c>
    </row>
    <row r="11" spans="1:59">
      <c r="A11">
        <f>SUM(A3:BG3)</f>
        <v>487</v>
      </c>
      <c r="B11">
        <v>487</v>
      </c>
      <c r="C11">
        <f>A11/A9</f>
        <v>5.8611144542062822E-2</v>
      </c>
      <c r="E11" t="s">
        <v>166</v>
      </c>
      <c r="G11" s="91">
        <v>1948</v>
      </c>
      <c r="H11" s="91"/>
      <c r="I11" t="s">
        <v>167</v>
      </c>
      <c r="J11" s="52">
        <v>23376000</v>
      </c>
    </row>
  </sheetData>
  <mergeCells count="3">
    <mergeCell ref="G9:H9"/>
    <mergeCell ref="G10:H10"/>
    <mergeCell ref="G11:H11"/>
  </mergeCells>
  <hyperlinks>
    <hyperlink ref="A1" r:id="rId1" display="https://www.avito.ru/ust-labinsk/remont_i_stroitelstvo/suhoe_toplivo_2288842635"/>
    <hyperlink ref="A2" r:id="rId2" display="https://www.avito.ru/ust-labinsk/remont_i_stroitelstvo/suhoe_toplivo_2288842635"/>
    <hyperlink ref="A3" r:id="rId3" display="https://www.avito.ru/ust-labinsk/remont_i_stroitelstvo/suhoe_toplivo_2288842635"/>
    <hyperlink ref="B1" r:id="rId4" display="https://www.avito.ru/krasnodar/remont_i_stroitelstvo/pellety_toplivnye_2287936353"/>
    <hyperlink ref="B2" r:id="rId5" display="https://www.avito.ru/krasnodar/remont_i_stroitelstvo/pellety_toplivnye_2287936353"/>
    <hyperlink ref="B3" r:id="rId6" display="https://www.avito.ru/krasnodar/remont_i_stroitelstvo/pellety_toplivnye_2287936353"/>
    <hyperlink ref="C1" r:id="rId7" display="https://www.avito.ru/gelendzhik/remont_i_stroitelstvo/pellety_toplivnye_2256655818"/>
    <hyperlink ref="C2" r:id="rId8" display="https://www.avito.ru/gelendzhik/remont_i_stroitelstvo/pellety_toplivnye_2256655818"/>
    <hyperlink ref="C3" r:id="rId9" display="https://www.avito.ru/gelendzhik/remont_i_stroitelstvo/pellety_toplivnye_2256655818"/>
    <hyperlink ref="D1" r:id="rId10" display="https://www.avito.ru/goryachiy_klyuch/remont_i_stroitelstvo/bio_toplivo_2288406248"/>
    <hyperlink ref="D2" r:id="rId11" display="https://www.avito.ru/goryachiy_klyuch/remont_i_stroitelstvo/bio_toplivo_2288406248"/>
    <hyperlink ref="D3" r:id="rId12" display="https://www.avito.ru/goryachiy_klyuch/remont_i_stroitelstvo/bio_toplivo_2288406248"/>
    <hyperlink ref="E1" r:id="rId13" display="https://www.avito.ru/timashevsk/remont_i_stroitelstvo/bio_toplivo_2256704588"/>
    <hyperlink ref="E2" r:id="rId14" display="https://www.avito.ru/timashevsk/remont_i_stroitelstvo/bio_toplivo_2256704588"/>
    <hyperlink ref="E3" r:id="rId15" display="https://www.avito.ru/timashevsk/remont_i_stroitelstvo/bio_toplivo_2256704588"/>
    <hyperlink ref="F1" r:id="rId16" display="https://www.avito.ru/krymsk/remont_i_stroitelstvo/suhoe_toplivo_2255909976"/>
    <hyperlink ref="F2" r:id="rId17" display="https://www.avito.ru/krymsk/remont_i_stroitelstvo/suhoe_toplivo_2255909976"/>
    <hyperlink ref="F3" r:id="rId18" display="https://www.avito.ru/krymsk/remont_i_stroitelstvo/suhoe_toplivo_2255909976"/>
    <hyperlink ref="G1" r:id="rId19" display="https://www.avito.ru/abinsk/remont_i_stroitelstvo/pellety_toplivnye_2256682418"/>
    <hyperlink ref="G2" r:id="rId20" display="https://www.avito.ru/abinsk/remont_i_stroitelstvo/pellety_toplivnye_2256682418"/>
    <hyperlink ref="G3" r:id="rId21" display="https://www.avito.ru/abinsk/remont_i_stroitelstvo/pellety_toplivnye_2256682418"/>
    <hyperlink ref="H1" r:id="rId22" display="https://www.avito.ru/afipskiy/remont_i_stroitelstvo/bio_toplivo_2256588188"/>
    <hyperlink ref="H2" r:id="rId23" display="https://www.avito.ru/afipskiy/remont_i_stroitelstvo/bio_toplivo_2256588188"/>
    <hyperlink ref="H3" r:id="rId24" display="https://www.avito.ru/afipskiy/remont_i_stroitelstvo/bio_toplivo_2256588188"/>
    <hyperlink ref="I1" r:id="rId25" display="https://www.avito.ru/slavyansk-na-kubani/remont_i_stroitelstvo/suhoe_toplivo_2256469809"/>
    <hyperlink ref="I2" r:id="rId26" display="https://www.avito.ru/slavyansk-na-kubani/remont_i_stroitelstvo/suhoe_toplivo_2256469809"/>
    <hyperlink ref="I3" r:id="rId27" display="https://www.avito.ru/slavyansk-na-kubani/remont_i_stroitelstvo/suhoe_toplivo_2256469809"/>
    <hyperlink ref="J1" r:id="rId28" display="https://www.avito.ru/ust-labinsk/remont_i_stroitelstvo/pellety_toplivnye_2256505941"/>
    <hyperlink ref="J2" r:id="rId29" display="https://www.avito.ru/ust-labinsk/remont_i_stroitelstvo/pellety_toplivnye_2256505941"/>
    <hyperlink ref="J3" r:id="rId30" display="https://www.avito.ru/ust-labinsk/remont_i_stroitelstvo/pellety_toplivnye_2256505941"/>
    <hyperlink ref="K1" r:id="rId31" display="https://www.avito.ru/krasnodar/remont_i_stroitelstvo/bio_toplivo_2256207253"/>
    <hyperlink ref="K2" r:id="rId32" display="https://www.avito.ru/krasnodar/remont_i_stroitelstvo/bio_toplivo_2256207253"/>
    <hyperlink ref="K3" r:id="rId33" display="https://www.avito.ru/krasnodar/remont_i_stroitelstvo/bio_toplivo_2256207253"/>
    <hyperlink ref="L1" r:id="rId34" display="https://www.avito.ru/kropotkin/remont_i_stroitelstvo/pellety_toplivnye_2256854440"/>
    <hyperlink ref="L2" r:id="rId35" display="https://www.avito.ru/kropotkin/remont_i_stroitelstvo/pellety_toplivnye_2256854440"/>
    <hyperlink ref="L3" r:id="rId36" display="https://www.avito.ru/kropotkin/remont_i_stroitelstvo/pellety_toplivnye_2256854440"/>
    <hyperlink ref="M1" r:id="rId37" display="https://www.avito.ru/korenovsk/remont_i_stroitelstvo/bio_toplivo_2256242136"/>
    <hyperlink ref="M2" r:id="rId38" display="https://www.avito.ru/korenovsk/remont_i_stroitelstvo/bio_toplivo_2256242136"/>
    <hyperlink ref="M3" r:id="rId39" display="https://www.avito.ru/korenovsk/remont_i_stroitelstvo/bio_toplivo_2256242136"/>
    <hyperlink ref="N1" r:id="rId40" display="https://www.avito.ru/timashevsk/remont_i_stroitelstvo/suhoe_toplivo_2256093081"/>
    <hyperlink ref="N2" r:id="rId41" display="https://www.avito.ru/timashevsk/remont_i_stroitelstvo/suhoe_toplivo_2256093081"/>
    <hyperlink ref="N3" r:id="rId42" display="https://www.avito.ru/timashevsk/remont_i_stroitelstvo/suhoe_toplivo_2256093081"/>
    <hyperlink ref="O1" r:id="rId43" display="https://www.avito.ru/krymsk/remont_i_stroitelstvo/pellety_toplivnye_2256052072"/>
    <hyperlink ref="O2" r:id="rId44" display="https://www.avito.ru/krymsk/remont_i_stroitelstvo/pellety_toplivnye_2256052072"/>
    <hyperlink ref="O3" r:id="rId45" display="https://www.avito.ru/krymsk/remont_i_stroitelstvo/pellety_toplivnye_2256052072"/>
    <hyperlink ref="P1" r:id="rId46" display="https://www.avito.ru/anapa/remont_i_stroitelstvo/pellety_toplivnye_2256092453"/>
    <hyperlink ref="P2" r:id="rId47" display="https://www.avito.ru/anapa/remont_i_stroitelstvo/pellety_toplivnye_2256092453"/>
    <hyperlink ref="P3" r:id="rId48" display="https://www.avito.ru/anapa/remont_i_stroitelstvo/pellety_toplivnye_2256092453"/>
    <hyperlink ref="Q1" r:id="rId49" display="https://www.avito.ru/abinsk/remont_i_stroitelstvo/bio_toplivo_2256096682"/>
    <hyperlink ref="Q2" r:id="rId50" display="https://www.avito.ru/abinsk/remont_i_stroitelstvo/bio_toplivo_2256096682"/>
    <hyperlink ref="Q3" r:id="rId51" display="https://www.avito.ru/abinsk/remont_i_stroitelstvo/bio_toplivo_2256096682"/>
    <hyperlink ref="R1" r:id="rId52" display="https://www.avito.ru/afipskiy/remont_i_stroitelstvo/suhoe_toplivo_2256318574"/>
    <hyperlink ref="R2" r:id="rId53" display="https://www.avito.ru/afipskiy/remont_i_stroitelstvo/suhoe_toplivo_2256318574"/>
    <hyperlink ref="R3" r:id="rId54" display="https://www.avito.ru/afipskiy/remont_i_stroitelstvo/suhoe_toplivo_2256318574"/>
    <hyperlink ref="S1" r:id="rId55" display="https://www.avito.ru/ust-labinsk/remont_i_stroitelstvo/bio_toplivo_2256573411"/>
    <hyperlink ref="S2" r:id="rId56" display="https://www.avito.ru/ust-labinsk/remont_i_stroitelstvo/bio_toplivo_2256573411"/>
    <hyperlink ref="S3" r:id="rId57" display="https://www.avito.ru/ust-labinsk/remont_i_stroitelstvo/bio_toplivo_2256573411"/>
    <hyperlink ref="T1" r:id="rId58" display="https://www.avito.ru/krasnodar/remont_i_stroitelstvo/suhoe_toplivo_2256412882"/>
    <hyperlink ref="T2" r:id="rId59" display="https://www.avito.ru/krasnodar/remont_i_stroitelstvo/suhoe_toplivo_2256412882"/>
    <hyperlink ref="T3" r:id="rId60" display="https://www.avito.ru/krasnodar/remont_i_stroitelstvo/suhoe_toplivo_2256412882"/>
    <hyperlink ref="U1" r:id="rId61" display="https://www.avito.ru/krasnodar/remont_i_stroitelstvo/suhoe_toplivo_2255960827"/>
    <hyperlink ref="U2" r:id="rId62" display="https://www.avito.ru/krasnodar/remont_i_stroitelstvo/suhoe_toplivo_2255960827"/>
    <hyperlink ref="U3" r:id="rId63" display="https://www.avito.ru/krasnodar/remont_i_stroitelstvo/suhoe_toplivo_2255960827"/>
    <hyperlink ref="V1" r:id="rId64" display="https://www.avito.ru/armavir/remont_i_stroitelstvo/pellety_toplivnye_2256302696"/>
    <hyperlink ref="V2" r:id="rId65" display="https://www.avito.ru/armavir/remont_i_stroitelstvo/pellety_toplivnye_2256302696"/>
    <hyperlink ref="V3" r:id="rId66" display="https://www.avito.ru/armavir/remont_i_stroitelstvo/pellety_toplivnye_2256302696"/>
    <hyperlink ref="W1" r:id="rId67" display="https://www.avito.ru/novorossiysk/remont_i_stroitelstvo/pellety_toplivnye_2256377517"/>
    <hyperlink ref="W2" r:id="rId68" display="https://www.avito.ru/novorossiysk/remont_i_stroitelstvo/pellety_toplivnye_2256377517"/>
    <hyperlink ref="W3" r:id="rId69" display="https://www.avito.ru/novorossiysk/remont_i_stroitelstvo/pellety_toplivnye_2256377517"/>
    <hyperlink ref="X1" r:id="rId70" display="https://www.avito.ru/krasnodar/remont_i_stroitelstvo/bio_toplivo_2256495097"/>
    <hyperlink ref="X2" r:id="rId71" display="https://www.avito.ru/krasnodar/remont_i_stroitelstvo/bio_toplivo_2256495097"/>
    <hyperlink ref="X3" r:id="rId72" display="https://www.avito.ru/krasnodar/remont_i_stroitelstvo/bio_toplivo_2256495097"/>
    <hyperlink ref="Y1" r:id="rId73" display="https://www.avito.ru/krasnodar/remont_i_stroitelstvo/suhoe_toplivo_2255929972"/>
    <hyperlink ref="Y2" r:id="rId74" display="https://www.avito.ru/krasnodar/remont_i_stroitelstvo/suhoe_toplivo_2255929972"/>
    <hyperlink ref="Y3" r:id="rId75" display="https://www.avito.ru/krasnodar/remont_i_stroitelstvo/suhoe_toplivo_2255929972"/>
    <hyperlink ref="Z1" r:id="rId76" display="https://www.avito.ru/krasnodar/remont_i_stroitelstvo/bio_toplivo_2256863910"/>
    <hyperlink ref="Z2" r:id="rId77" display="https://www.avito.ru/krasnodar/remont_i_stroitelstvo/bio_toplivo_2256863910"/>
    <hyperlink ref="Z3" r:id="rId78" display="https://www.avito.ru/krasnodar/remont_i_stroitelstvo/bio_toplivo_2256863910"/>
    <hyperlink ref="AA1" r:id="rId79" display="https://www.avito.ru/krasnodar/remont_i_stroitelstvo/suhoe_toplivo_2256007497"/>
    <hyperlink ref="AA2" r:id="rId80" display="https://www.avito.ru/krasnodar/remont_i_stroitelstvo/suhoe_toplivo_2256007497"/>
    <hyperlink ref="AA3" r:id="rId81" display="https://www.avito.ru/krasnodar/remont_i_stroitelstvo/suhoe_toplivo_2256007497"/>
    <hyperlink ref="AB1" r:id="rId82" display="https://www.avito.ru/sochi/remont_i_stroitelstvo/pellety_toplivnye_2256786442"/>
    <hyperlink ref="AB2" r:id="rId83" display="https://www.avito.ru/sochi/remont_i_stroitelstvo/pellety_toplivnye_2256786442"/>
    <hyperlink ref="AB3" r:id="rId84" display="https://www.avito.ru/sochi/remont_i_stroitelstvo/pellety_toplivnye_2256786442"/>
    <hyperlink ref="AC1" r:id="rId85" display="https://www.avito.ru/tihoretsk/remont_i_stroitelstvo/pellety_toplivnye_2256649327"/>
    <hyperlink ref="AC2" r:id="rId86" display="https://www.avito.ru/tihoretsk/remont_i_stroitelstvo/pellety_toplivnye_2256649327"/>
    <hyperlink ref="AC3" r:id="rId87" display="https://www.avito.ru/tihoretsk/remont_i_stroitelstvo/pellety_toplivnye_2256649327"/>
    <hyperlink ref="AD1" r:id="rId88" display="https://www.avito.ru/krymsk/remont_i_stroitelstvo/pellety_toplivnye_2256399153"/>
    <hyperlink ref="AD2" r:id="rId89" display="https://www.avito.ru/krymsk/remont_i_stroitelstvo/pellety_toplivnye_2256399153"/>
    <hyperlink ref="AD3" r:id="rId90" display="https://www.avito.ru/krymsk/remont_i_stroitelstvo/pellety_toplivnye_2256399153"/>
    <hyperlink ref="AE1" r:id="rId91" display="https://www.avito.ru/labinsk/remont_i_stroitelstvo/pellety_toplivnye_2256045583"/>
    <hyperlink ref="AE2" r:id="rId92" display="https://www.avito.ru/labinsk/remont_i_stroitelstvo/pellety_toplivnye_2256045583"/>
    <hyperlink ref="AE3" r:id="rId93" display="https://www.avito.ru/labinsk/remont_i_stroitelstvo/pellety_toplivnye_2256045583"/>
    <hyperlink ref="AF1" r:id="rId94" display="https://www.avito.ru/tuapse/remont_i_stroitelstvo/pellety_toplivnye_2255887584"/>
    <hyperlink ref="AF2" r:id="rId95" display="https://www.avito.ru/tuapse/remont_i_stroitelstvo/pellety_toplivnye_2255887584"/>
    <hyperlink ref="AF3" r:id="rId96" display="https://www.avito.ru/tuapse/remont_i_stroitelstvo/pellety_toplivnye_2255887584"/>
    <hyperlink ref="AG1" r:id="rId97" display="https://www.avito.ru/slavyansk-na-kubani/remont_i_stroitelstvo/pellety_toplivnye_2224728241"/>
    <hyperlink ref="AG2" r:id="rId98" display="https://www.avito.ru/slavyansk-na-kubani/remont_i_stroitelstvo/pellety_toplivnye_2224728241"/>
    <hyperlink ref="AG3" r:id="rId99" display="https://www.avito.ru/slavyansk-na-kubani/remont_i_stroitelstvo/pellety_toplivnye_2224728241"/>
    <hyperlink ref="AH1" r:id="rId100" display="https://www.avito.ru/gelendzhik/remont_i_stroitelstvo/pellety_toplivnye_2224265296"/>
    <hyperlink ref="AH2" r:id="rId101" display="https://www.avito.ru/gelendzhik/remont_i_stroitelstvo/pellety_toplivnye_2224265296"/>
    <hyperlink ref="AH3" r:id="rId102" display="https://www.avito.ru/gelendzhik/remont_i_stroitelstvo/pellety_toplivnye_2224265296"/>
    <hyperlink ref="AI1" r:id="rId103" display="https://www.avito.ru/eysk/remont_i_stroitelstvo/pellety_toplivnye_2223927318"/>
    <hyperlink ref="AI2" r:id="rId104" display="https://www.avito.ru/eysk/remont_i_stroitelstvo/pellety_toplivnye_2223927318"/>
    <hyperlink ref="AI3" r:id="rId105" display="https://www.avito.ru/eysk/remont_i_stroitelstvo/pellety_toplivnye_2223927318"/>
    <hyperlink ref="AJ1" r:id="rId106" display="https://www.avito.ru/anapa/remont_i_stroitelstvo/pellety_toplivnye_2224706367"/>
    <hyperlink ref="AJ2" r:id="rId107" display="https://www.avito.ru/anapa/remont_i_stroitelstvo/pellety_toplivnye_2224706367"/>
    <hyperlink ref="AJ3" r:id="rId108" display="https://www.avito.ru/anapa/remont_i_stroitelstvo/pellety_toplivnye_2224706367"/>
    <hyperlink ref="AK1" r:id="rId109" display="https://www.avito.ru/sochi/remont_i_stroitelstvo/pellety_toplivnye_2224387671"/>
    <hyperlink ref="AK2" r:id="rId110" display="https://www.avito.ru/sochi/remont_i_stroitelstvo/pellety_toplivnye_2224387671"/>
    <hyperlink ref="AK3" r:id="rId111" display="https://www.avito.ru/sochi/remont_i_stroitelstvo/pellety_toplivnye_2224387671"/>
    <hyperlink ref="AL1" r:id="rId112" display="https://www.avito.ru/novorossiysk/remont_i_stroitelstvo/pellety_toplivnye_2224349486"/>
    <hyperlink ref="AL2" r:id="rId113" display="https://www.avito.ru/novorossiysk/remont_i_stroitelstvo/pellety_toplivnye_2224349486"/>
    <hyperlink ref="AL3" r:id="rId114" display="https://www.avito.ru/novorossiysk/remont_i_stroitelstvo/pellety_toplivnye_2224349486"/>
    <hyperlink ref="AM1" r:id="rId115" display="https://www.avito.ru/timashevsk/remont_i_stroitelstvo/pellety_toplivnye_2256424677"/>
    <hyperlink ref="AM2" r:id="rId116" display="https://www.avito.ru/timashevsk/remont_i_stroitelstvo/pellety_toplivnye_2256424677"/>
    <hyperlink ref="AM3" r:id="rId117" display="https://www.avito.ru/timashevsk/remont_i_stroitelstvo/pellety_toplivnye_2256424677"/>
    <hyperlink ref="AN1" r:id="rId118" display="https://www.avito.ru/tihoretsk/remont_i_stroitelstvo/pellety_toplivnye_2256865882"/>
    <hyperlink ref="AN2" r:id="rId119" display="https://www.avito.ru/tihoretsk/remont_i_stroitelstvo/pellety_toplivnye_2256865882"/>
    <hyperlink ref="AN3" r:id="rId120" display="https://www.avito.ru/tihoretsk/remont_i_stroitelstvo/pellety_toplivnye_2256865882"/>
    <hyperlink ref="AO1" r:id="rId121" display="https://www.avito.ru/krymsk/remont_i_stroitelstvo/pellety_toplivnye_2255986526"/>
    <hyperlink ref="AO2" r:id="rId122" display="https://www.avito.ru/krymsk/remont_i_stroitelstvo/pellety_toplivnye_2255986526"/>
    <hyperlink ref="AO3" r:id="rId123" display="https://www.avito.ru/krymsk/remont_i_stroitelstvo/pellety_toplivnye_2255986526"/>
    <hyperlink ref="AP1" r:id="rId124" display="https://www.avito.ru/labinsk/remont_i_stroitelstvo/pellety_toplivnye_2256043370"/>
    <hyperlink ref="AP2" r:id="rId125" display="https://www.avito.ru/labinsk/remont_i_stroitelstvo/pellety_toplivnye_2256043370"/>
    <hyperlink ref="AP3" r:id="rId126" display="https://www.avito.ru/labinsk/remont_i_stroitelstvo/pellety_toplivnye_2256043370"/>
    <hyperlink ref="AQ1" r:id="rId127" display="https://www.avito.ru/tuapse/remont_i_stroitelstvo/pellety_toplivnye_2256295460"/>
    <hyperlink ref="AQ2" r:id="rId128" display="https://www.avito.ru/tuapse/remont_i_stroitelstvo/pellety_toplivnye_2256295460"/>
    <hyperlink ref="AQ3" r:id="rId129" display="https://www.avito.ru/tuapse/remont_i_stroitelstvo/pellety_toplivnye_2256295460"/>
    <hyperlink ref="AR1" r:id="rId130" display="https://www.avito.ru/yablonovskiy/remont_i_stroitelstvo/pelleta_sosnovaya_2224031006"/>
    <hyperlink ref="AR2" r:id="rId131" display="https://www.avito.ru/yablonovskiy/remont_i_stroitelstvo/pelleta_sosnovaya_2224031006"/>
    <hyperlink ref="AR3" r:id="rId132" display="https://www.avito.ru/yablonovskiy/remont_i_stroitelstvo/pelleta_sosnovaya_2224031006"/>
    <hyperlink ref="AS3" r:id="rId133" display="https://www.avito.ru/kropotkin/remont_i_stroitelstvo/pellety_toplivnye_2256318816"/>
    <hyperlink ref="AS2" r:id="rId134" display="https://www.avito.ru/kropotkin/remont_i_stroitelstvo/pellety_toplivnye_2256318816"/>
    <hyperlink ref="AS1" r:id="rId135" display="https://www.avito.ru/kropotkin/remont_i_stroitelstvo/pellety_toplivnye_2256318816"/>
    <hyperlink ref="AT1" r:id="rId136" display="https://www.avito.ru/kurganinsk/remont_i_stroitelstvo/pellety_toplivnye_2256149100"/>
    <hyperlink ref="AT2" r:id="rId137" display="https://www.avito.ru/kurganinsk/remont_i_stroitelstvo/pellety_toplivnye_2256149100"/>
    <hyperlink ref="AT3" r:id="rId138" display="https://www.avito.ru/kurganinsk/remont_i_stroitelstvo/pellety_toplivnye_2256149100"/>
    <hyperlink ref="AU1" r:id="rId139" display="https://www.avito.ru/timashevsk/remont_i_stroitelstvo/pellety_toplivnye_2256318340"/>
    <hyperlink ref="AU2" r:id="rId140" display="https://www.avito.ru/timashevsk/remont_i_stroitelstvo/pellety_toplivnye_2256318340"/>
    <hyperlink ref="AU3" r:id="rId141" display="https://www.avito.ru/timashevsk/remont_i_stroitelstvo/pellety_toplivnye_2256318340"/>
    <hyperlink ref="AV1" r:id="rId142" display="https://www.avito.ru/eysk/remont_i_stroitelstvo/pellety_toplivnye_2256111059"/>
    <hyperlink ref="AV2" r:id="rId143" display="https://www.avito.ru/eysk/remont_i_stroitelstvo/pellety_toplivnye_2256111059"/>
    <hyperlink ref="AV3" r:id="rId144" display="https://www.avito.ru/eysk/remont_i_stroitelstvo/pellety_toplivnye_2256111059"/>
    <hyperlink ref="AW1" r:id="rId145" display="https://www.avito.ru/kurganinsk/remont_i_stroitelstvo/pellety_toplivnye_2256421673"/>
    <hyperlink ref="AW2" r:id="rId146" display="https://www.avito.ru/kurganinsk/remont_i_stroitelstvo/pellety_toplivnye_2256421673"/>
    <hyperlink ref="AW3" r:id="rId147" display="https://www.avito.ru/kurganinsk/remont_i_stroitelstvo/pellety_toplivnye_2256421673"/>
    <hyperlink ref="AX1" r:id="rId148" display="https://www.avito.ru/kropotkin/remont_i_stroitelstvo/pellety_toplivnye_2224643149"/>
    <hyperlink ref="AX2" r:id="rId149" display="https://www.avito.ru/kropotkin/remont_i_stroitelstvo/pellety_toplivnye_2224643149"/>
    <hyperlink ref="AX3" r:id="rId150" display="https://www.avito.ru/kropotkin/remont_i_stroitelstvo/pellety_toplivnye_2224643149"/>
    <hyperlink ref="AY1" r:id="rId151" display="https://www.avito.ru/armavir/remont_i_stroitelstvo/pellety_toplivnye_2224423508"/>
    <hyperlink ref="AY2" r:id="rId152" display="https://www.avito.ru/armavir/remont_i_stroitelstvo/pellety_toplivnye_2224423508"/>
    <hyperlink ref="AY3" r:id="rId153" display="https://www.avito.ru/armavir/remont_i_stroitelstvo/pellety_toplivnye_2224423508"/>
    <hyperlink ref="AZ1" r:id="rId154" display="https://www.avito.ru/krasnodar/remont_i_stroitelstvo/pellety_toplivnye_2224588302"/>
    <hyperlink ref="AZ2" r:id="rId155" display="https://www.avito.ru/krasnodar/remont_i_stroitelstvo/pellety_toplivnye_2224588302"/>
    <hyperlink ref="AZ3" r:id="rId156" display="https://www.avito.ru/krasnodar/remont_i_stroitelstvo/pellety_toplivnye_2224588302"/>
    <hyperlink ref="BA1" r:id="rId157" display="https://www.avito.ru/kropotkin/remont_i_stroitelstvo/bio_toplivo_2288615284"/>
    <hyperlink ref="BA2" r:id="rId158" display="https://www.avito.ru/kropotkin/remont_i_stroitelstvo/bio_toplivo_2288615284"/>
    <hyperlink ref="BA3" r:id="rId159" display="https://www.avito.ru/kropotkin/remont_i_stroitelstvo/bio_toplivo_2288615284"/>
    <hyperlink ref="BB1" r:id="rId160" display="https://www.avito.ru/korenovsk/remont_i_stroitelstvo/suhoe_toplivo_2288201376"/>
    <hyperlink ref="BB2" r:id="rId161" display="https://www.avito.ru/korenovsk/remont_i_stroitelstvo/suhoe_toplivo_2288201376"/>
    <hyperlink ref="BB3" r:id="rId162" display="https://www.avito.ru/korenovsk/remont_i_stroitelstvo/suhoe_toplivo_2288201376"/>
    <hyperlink ref="BC1" r:id="rId163" display="https://www.avito.ru/timashevsk/remont_i_stroitelstvo/pellety_toplivnye_2288377760"/>
    <hyperlink ref="BC2" r:id="rId164" display="https://www.avito.ru/timashevsk/remont_i_stroitelstvo/pellety_toplivnye_2288377760"/>
    <hyperlink ref="BC3" r:id="rId165" display="https://www.avito.ru/timashevsk/remont_i_stroitelstvo/pellety_toplivnye_2288377760"/>
    <hyperlink ref="BD1" r:id="rId166" display="https://www.avito.ru/krymsk/remont_i_stroitelstvo/bio_toplivo_2287907472"/>
    <hyperlink ref="BD2" r:id="rId167" display="https://www.avito.ru/krymsk/remont_i_stroitelstvo/bio_toplivo_2287907472"/>
    <hyperlink ref="BD3" r:id="rId168" display="https://www.avito.ru/krymsk/remont_i_stroitelstvo/bio_toplivo_2287907472"/>
    <hyperlink ref="BE1" r:id="rId169" display="https://www.avito.ru/abinsk/remont_i_stroitelstvo/suhoe_toplivo_2288310900"/>
    <hyperlink ref="BE2" r:id="rId170" display="https://www.avito.ru/abinsk/remont_i_stroitelstvo/suhoe_toplivo_2288310900"/>
    <hyperlink ref="BE3" r:id="rId171" display="https://www.avito.ru/abinsk/remont_i_stroitelstvo/suhoe_toplivo_2288310900"/>
    <hyperlink ref="BF1" r:id="rId172" display="https://www.avito.ru/afipskiy/remont_i_stroitelstvo/pellety_toplivnye_2288420412"/>
    <hyperlink ref="BF2" r:id="rId173" display="https://www.avito.ru/afipskiy/remont_i_stroitelstvo/pellety_toplivnye_2288420412"/>
    <hyperlink ref="BF3" r:id="rId174" display="https://www.avito.ru/afipskiy/remont_i_stroitelstvo/pellety_toplivnye_2288420412"/>
    <hyperlink ref="BG1" r:id="rId175" display="https://www.avito.ru/slavyansk-na-kubani/remont_i_stroitelstvo/bio_toplivo_2288664568"/>
    <hyperlink ref="BG2" r:id="rId176" display="https://www.avito.ru/slavyansk-na-kubani/remont_i_stroitelstvo/bio_toplivo_2288664568"/>
    <hyperlink ref="BG3" r:id="rId177" display="https://www.avito.ru/slavyansk-na-kubani/remont_i_stroitelstvo/bio_toplivo_2288664568"/>
  </hyperlinks>
  <pageMargins left="0.7" right="0.7" top="0.75" bottom="0.75" header="0.3" footer="0.3"/>
  <pageSetup paperSize="9" orientation="portrait" r:id="rId178"/>
  <drawing r:id="rId179"/>
  <legacyDrawing r:id="rId180"/>
  <controls>
    <mc:AlternateContent xmlns:mc="http://schemas.openxmlformats.org/markup-compatibility/2006">
      <mc:Choice Requires="x14">
        <control shapeId="2049" r:id="rId181" name="Control 1">
          <controlPr defaultSize="0" r:id="rId182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2049" r:id="rId18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оборудование</vt:lpstr>
      <vt:lpstr>сотрудники</vt:lpstr>
      <vt:lpstr>сс производства</vt:lpstr>
      <vt:lpstr>юнит экономика</vt:lpstr>
      <vt:lpstr>план действий и ДДС</vt:lpstr>
      <vt:lpstr>ОПиУ</vt:lpstr>
      <vt:lpstr>баланс</vt:lpstr>
      <vt:lpstr>кэш-фло</vt:lpstr>
      <vt:lpstr>графики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2022-04-10T19:05:17Z</dcterms:modified>
</cp:coreProperties>
</file>