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filterPrivacy="1"/>
  <xr:revisionPtr revIDLastSave="0" documentId="13_ncr:1_{79A5B0D2-6504-D145-837A-30D4EFDCB02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ист1" sheetId="5" r:id="rId1"/>
    <sheet name="Лист2" sheetId="6" r:id="rId2"/>
  </sheets>
  <definedNames>
    <definedName name="_xlnm.Print_Area" localSheetId="0">Лист1!$A$1:$O$109</definedName>
    <definedName name="Предшествующий_год">#REF!</definedName>
    <definedName name="Текущий_го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D12" i="6"/>
  <c r="D11" i="6"/>
  <c r="D10" i="6"/>
  <c r="D9" i="6"/>
  <c r="D8" i="6"/>
  <c r="D7" i="6"/>
  <c r="D6" i="6"/>
  <c r="D5" i="6"/>
  <c r="B4" i="6"/>
  <c r="D4" i="6" s="1"/>
  <c r="D3" i="6"/>
  <c r="D13" i="6" s="1"/>
  <c r="D9" i="5"/>
  <c r="D10" i="5"/>
  <c r="D8" i="5"/>
  <c r="D7" i="5"/>
  <c r="D11" i="5"/>
  <c r="O66" i="5"/>
  <c r="M60" i="5"/>
  <c r="O60" i="5" s="1"/>
  <c r="M59" i="5"/>
  <c r="O65" i="5" s="1"/>
  <c r="M58" i="5"/>
  <c r="M33" i="5"/>
  <c r="O33" i="5" s="1"/>
  <c r="M32" i="5"/>
  <c r="O38" i="5" s="1"/>
  <c r="M31" i="5"/>
  <c r="D87" i="5"/>
  <c r="F87" i="5" s="1"/>
  <c r="D86" i="5"/>
  <c r="F86" i="5" s="1"/>
  <c r="D85" i="5"/>
  <c r="F85" i="5" s="1"/>
  <c r="D60" i="5"/>
  <c r="F60" i="5" s="1"/>
  <c r="D59" i="5"/>
  <c r="D58" i="5"/>
  <c r="F58" i="5" s="1"/>
  <c r="D33" i="5"/>
  <c r="F33" i="5" s="1"/>
  <c r="D32" i="5"/>
  <c r="F32" i="5" s="1"/>
  <c r="D31" i="5"/>
  <c r="D24" i="5"/>
  <c r="C24" i="5"/>
  <c r="D12" i="5"/>
  <c r="D6" i="5"/>
  <c r="D5" i="5"/>
  <c r="B4" i="5"/>
  <c r="D4" i="5" s="1"/>
  <c r="D3" i="5"/>
  <c r="M34" i="5" l="1"/>
  <c r="M47" i="5" s="1"/>
  <c r="O47" i="5" s="1"/>
  <c r="G87" i="5"/>
  <c r="G85" i="5"/>
  <c r="M61" i="5"/>
  <c r="M74" i="5" s="1"/>
  <c r="O74" i="5" s="1"/>
  <c r="O59" i="5"/>
  <c r="M67" i="5"/>
  <c r="M75" i="5"/>
  <c r="O75" i="5" s="1"/>
  <c r="O64" i="5"/>
  <c r="O67" i="5" s="1"/>
  <c r="O58" i="5"/>
  <c r="O31" i="5"/>
  <c r="O32" i="5"/>
  <c r="O39" i="5"/>
  <c r="F88" i="5"/>
  <c r="D88" i="5"/>
  <c r="D101" i="5" s="1"/>
  <c r="F101" i="5" s="1"/>
  <c r="D91" i="5"/>
  <c r="D92" i="5"/>
  <c r="F92" i="5" s="1"/>
  <c r="D93" i="5"/>
  <c r="F93" i="5" s="1"/>
  <c r="D61" i="5"/>
  <c r="D74" i="5" s="1"/>
  <c r="F74" i="5" s="1"/>
  <c r="D64" i="5"/>
  <c r="D65" i="5"/>
  <c r="F65" i="5" s="1"/>
  <c r="F59" i="5"/>
  <c r="F61" i="5" s="1"/>
  <c r="D66" i="5"/>
  <c r="F66" i="5" s="1"/>
  <c r="D34" i="5"/>
  <c r="D47" i="5" s="1"/>
  <c r="D37" i="5"/>
  <c r="D13" i="5"/>
  <c r="D39" i="5"/>
  <c r="F39" i="5" s="1"/>
  <c r="D38" i="5"/>
  <c r="F38" i="5" s="1"/>
  <c r="F31" i="5"/>
  <c r="F34" i="5" s="1"/>
  <c r="G88" i="5" l="1"/>
  <c r="G86" i="5"/>
  <c r="O61" i="5"/>
  <c r="O68" i="5" s="1"/>
  <c r="G101" i="5"/>
  <c r="M40" i="5"/>
  <c r="M48" i="5"/>
  <c r="O48" i="5" s="1"/>
  <c r="O37" i="5"/>
  <c r="O40" i="5" s="1"/>
  <c r="O34" i="5"/>
  <c r="D102" i="5"/>
  <c r="F102" i="5" s="1"/>
  <c r="F91" i="5"/>
  <c r="F94" i="5" s="1"/>
  <c r="F95" i="5" s="1"/>
  <c r="D94" i="5"/>
  <c r="D67" i="5"/>
  <c r="D75" i="5"/>
  <c r="F75" i="5" s="1"/>
  <c r="F64" i="5"/>
  <c r="F67" i="5" s="1"/>
  <c r="F68" i="5" s="1"/>
  <c r="D40" i="5"/>
  <c r="D48" i="5"/>
  <c r="F48" i="5" s="1"/>
  <c r="F37" i="5"/>
  <c r="F40" i="5" s="1"/>
  <c r="F41" i="5" s="1"/>
  <c r="F47" i="5"/>
  <c r="O41" i="5" l="1"/>
  <c r="G107" i="5"/>
  <c r="O77" i="5"/>
  <c r="O78" i="5" s="1"/>
  <c r="O80" i="5" s="1"/>
  <c r="O50" i="5"/>
  <c r="O51" i="5" s="1"/>
  <c r="O53" i="5" s="1"/>
  <c r="F104" i="5"/>
  <c r="F105" i="5" s="1"/>
  <c r="F107" i="5" s="1"/>
  <c r="F50" i="5"/>
  <c r="F51" i="5" s="1"/>
  <c r="F53" i="5" s="1"/>
  <c r="F77" i="5"/>
  <c r="F78" i="5" s="1"/>
  <c r="F80" i="5" s="1"/>
</calcChain>
</file>

<file path=xl/sharedStrings.xml><?xml version="1.0" encoding="utf-8"?>
<sst xmlns="http://schemas.openxmlformats.org/spreadsheetml/2006/main" count="194" uniqueCount="55">
  <si>
    <t>Земля в Белокурихе, га</t>
  </si>
  <si>
    <t>Кол-во</t>
  </si>
  <si>
    <t>Цена, т.р.</t>
  </si>
  <si>
    <t>Итог т.р.</t>
  </si>
  <si>
    <t>Облепиха куст 3 года</t>
  </si>
  <si>
    <t>Жимолость куст 2 года</t>
  </si>
  <si>
    <t>Смородина куст 2 года</t>
  </si>
  <si>
    <t>Товарный знак</t>
  </si>
  <si>
    <t>Активы 08.2024</t>
  </si>
  <si>
    <t>Тракторы и навесное</t>
  </si>
  <si>
    <t>Комбайн</t>
  </si>
  <si>
    <t>Система полива</t>
  </si>
  <si>
    <t>Питомник</t>
  </si>
  <si>
    <t>Холодильное оборудование</t>
  </si>
  <si>
    <t>Прочие непредвиденные</t>
  </si>
  <si>
    <t>Затраты на текущее содержание сада в год</t>
  </si>
  <si>
    <t xml:space="preserve">Потребность в оборудовании и инвестициях </t>
  </si>
  <si>
    <t>Доходы</t>
  </si>
  <si>
    <t>Облепиха</t>
  </si>
  <si>
    <t>Смородина</t>
  </si>
  <si>
    <t>Жимолость</t>
  </si>
  <si>
    <t>Валовый сбор, тн</t>
  </si>
  <si>
    <t>Урожайность,  тн/га</t>
  </si>
  <si>
    <t>Размер плантации, га</t>
  </si>
  <si>
    <t>Итог, т.р.</t>
  </si>
  <si>
    <t>Цена, т.р./тн</t>
  </si>
  <si>
    <t>Сырая ягода</t>
  </si>
  <si>
    <t>Процедура мойки, сортировки, заморозки</t>
  </si>
  <si>
    <t>Кол-во, тн</t>
  </si>
  <si>
    <t>Увеличение цены, тр/тн</t>
  </si>
  <si>
    <t>Себестоимость</t>
  </si>
  <si>
    <t>Содержание сада (прополка, подкормка)</t>
  </si>
  <si>
    <t>Налог УСН</t>
  </si>
  <si>
    <t>Накладные расходы (БУ, связь,  МБП)</t>
  </si>
  <si>
    <t>Сбор ягоды сдельно за тонну</t>
  </si>
  <si>
    <t>Переработка и заморозка сдельно за тонну</t>
  </si>
  <si>
    <t>Непредвиденные (ремонт, удорожание и пр)</t>
  </si>
  <si>
    <t>Коммунальные услуги (эл.эн, вода, стоки)</t>
  </si>
  <si>
    <t>Финансовый итог за 2025год</t>
  </si>
  <si>
    <t>Финансовый итог за 2026 год</t>
  </si>
  <si>
    <t>Итого доходы</t>
  </si>
  <si>
    <t>Итого расходы</t>
  </si>
  <si>
    <t>Эффект системы полива</t>
  </si>
  <si>
    <t>Увеличение урожайности</t>
  </si>
  <si>
    <t>Экономия на сборе комбайном</t>
  </si>
  <si>
    <t>Без инвестиций</t>
  </si>
  <si>
    <t>Без полива, Без комбайна, +заморозка</t>
  </si>
  <si>
    <t>Эффект заморозки</t>
  </si>
  <si>
    <t xml:space="preserve"> +полив, +комбайн, +заморозка</t>
  </si>
  <si>
    <t>Культиватор id-david</t>
  </si>
  <si>
    <t>Опрыскиватель Mosch</t>
  </si>
  <si>
    <t>Трактор 1025</t>
  </si>
  <si>
    <t>Культиватор садовый кс-2</t>
  </si>
  <si>
    <t>Бдм 1,8м</t>
  </si>
  <si>
    <t xml:space="preserve">итого переработка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</si>
</sst>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9"/>
      <color theme="1"/>
      <name val="Franklin Gothic Book"/>
      <family val="2"/>
      <scheme val="minor"/>
    </font>
    <font>
      <sz val="8"/>
      <color theme="1"/>
      <name val="Franklin Gothic Book"/>
      <family val="2"/>
      <scheme val="minor"/>
    </font>
    <font>
      <sz val="8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164" fontId="1" fillId="0" borderId="0" xfId="1" applyNumberFormat="1" applyFont="1"/>
    <xf numFmtId="164" fontId="3" fillId="0" borderId="0" xfId="1" applyNumberFormat="1" applyFont="1" applyAlignment="1">
      <alignment horizontal="center" vertical="center" wrapText="1"/>
    </xf>
    <xf numFmtId="0" fontId="2" fillId="0" borderId="0" xfId="1" applyNumberFormat="1" applyFont="1"/>
    <xf numFmtId="164" fontId="2" fillId="0" borderId="0" xfId="1" applyNumberFormat="1" applyFont="1" applyAlignment="1">
      <alignment horizontal="right"/>
    </xf>
    <xf numFmtId="164" fontId="4" fillId="0" borderId="0" xfId="1" applyNumberFormat="1" applyFont="1"/>
    <xf numFmtId="43" fontId="0" fillId="0" borderId="0" xfId="1" applyNumberFormat="1" applyFont="1"/>
    <xf numFmtId="43" fontId="2" fillId="0" borderId="0" xfId="1" applyNumberFormat="1" applyFont="1"/>
    <xf numFmtId="43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3">
    <dxf>
      <fill>
        <patternFill>
          <bgColor theme="0" tint="-4.9989318521683403E-2"/>
        </patternFill>
      </fill>
    </dxf>
    <dxf>
      <font>
        <b val="0"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Таблица бизнес-данных" pivot="0" count="3" xr9:uid="{00000000-0011-0000-FFFF-FFFF00000000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E517-A094-467B-A6A3-4AD2A9978EE9}">
  <dimension ref="A1:O107"/>
  <sheetViews>
    <sheetView tabSelected="1" view="pageBreakPreview" zoomScale="123" zoomScaleNormal="90" zoomScaleSheetLayoutView="123" workbookViewId="0">
      <selection activeCell="F7" sqref="F7"/>
    </sheetView>
  </sheetViews>
  <sheetFormatPr baseColWidth="10" defaultColWidth="8.6640625" defaultRowHeight="14" x14ac:dyDescent="0.15"/>
  <cols>
    <col min="1" max="1" width="28.6640625" style="1" customWidth="1"/>
    <col min="2" max="2" width="16.5" style="1" customWidth="1"/>
    <col min="3" max="3" width="12.33203125" style="8" customWidth="1"/>
    <col min="4" max="4" width="12.6640625" style="1" customWidth="1"/>
    <col min="5" max="5" width="8.6640625" style="1"/>
    <col min="6" max="6" width="10.1640625" style="1" customWidth="1"/>
    <col min="7" max="7" width="9.1640625" style="1" customWidth="1"/>
    <col min="8" max="9" width="8.83203125"/>
    <col min="10" max="10" width="24.5" style="1" customWidth="1"/>
    <col min="11" max="11" width="9.1640625" style="1" customWidth="1"/>
    <col min="12" max="12" width="9.5" style="1" customWidth="1"/>
    <col min="13" max="14" width="8.6640625" style="1"/>
    <col min="15" max="15" width="31.6640625" style="1" customWidth="1"/>
    <col min="16" max="16384" width="8.6640625" style="1"/>
  </cols>
  <sheetData>
    <row r="1" spans="1:4" s="2" customFormat="1" x14ac:dyDescent="0.15">
      <c r="A1" s="2" t="s">
        <v>8</v>
      </c>
      <c r="C1" s="9"/>
    </row>
    <row r="2" spans="1:4" x14ac:dyDescent="0.15">
      <c r="B2" s="1" t="s">
        <v>1</v>
      </c>
      <c r="C2" s="8" t="s">
        <v>2</v>
      </c>
      <c r="D2" s="3" t="s">
        <v>3</v>
      </c>
    </row>
    <row r="3" spans="1:4" x14ac:dyDescent="0.15">
      <c r="A3" s="1" t="s">
        <v>0</v>
      </c>
      <c r="B3" s="1">
        <v>66</v>
      </c>
      <c r="C3" s="8">
        <v>500</v>
      </c>
      <c r="D3" s="1">
        <f>B3*C3</f>
        <v>33000</v>
      </c>
    </row>
    <row r="4" spans="1:4" x14ac:dyDescent="0.15">
      <c r="A4" s="1" t="s">
        <v>4</v>
      </c>
      <c r="B4" s="1">
        <f>35000</f>
        <v>35000</v>
      </c>
      <c r="C4" s="8">
        <v>1.5</v>
      </c>
      <c r="D4" s="1">
        <f>B4*C4</f>
        <v>52500</v>
      </c>
    </row>
    <row r="5" spans="1:4" x14ac:dyDescent="0.15">
      <c r="A5" s="1" t="s">
        <v>5</v>
      </c>
      <c r="B5" s="1">
        <v>15000</v>
      </c>
      <c r="C5" s="8">
        <v>0.5</v>
      </c>
      <c r="D5" s="1">
        <f>B5*C5</f>
        <v>7500</v>
      </c>
    </row>
    <row r="6" spans="1:4" x14ac:dyDescent="0.15">
      <c r="A6" s="1" t="s">
        <v>6</v>
      </c>
      <c r="B6" s="1">
        <v>15000</v>
      </c>
      <c r="C6" s="8">
        <v>0.5</v>
      </c>
      <c r="D6" s="1">
        <f>B6*C6</f>
        <v>7500</v>
      </c>
    </row>
    <row r="7" spans="1:4" x14ac:dyDescent="0.15">
      <c r="A7" s="1" t="s">
        <v>50</v>
      </c>
      <c r="B7" s="1">
        <v>1</v>
      </c>
      <c r="C7" s="8">
        <v>1500</v>
      </c>
      <c r="D7" s="1">
        <f>B7*C7</f>
        <v>1500</v>
      </c>
    </row>
    <row r="8" spans="1:4" x14ac:dyDescent="0.15">
      <c r="A8" s="1" t="s">
        <v>51</v>
      </c>
      <c r="B8" s="1">
        <v>1</v>
      </c>
      <c r="C8" s="8">
        <v>1200</v>
      </c>
      <c r="D8" s="1">
        <f>B8*C8</f>
        <v>1200</v>
      </c>
    </row>
    <row r="9" spans="1:4" x14ac:dyDescent="0.15">
      <c r="A9" s="1" t="s">
        <v>53</v>
      </c>
      <c r="B9" s="1">
        <v>1</v>
      </c>
      <c r="C9" s="8">
        <v>120</v>
      </c>
      <c r="D9" s="1">
        <f>B9*C9</f>
        <v>120</v>
      </c>
    </row>
    <row r="10" spans="1:4" x14ac:dyDescent="0.15">
      <c r="A10" s="1" t="s">
        <v>52</v>
      </c>
      <c r="B10" s="1">
        <v>1</v>
      </c>
      <c r="C10" s="8">
        <v>220</v>
      </c>
      <c r="D10" s="1">
        <f>B10*C10</f>
        <v>220</v>
      </c>
    </row>
    <row r="11" spans="1:4" x14ac:dyDescent="0.15">
      <c r="A11" s="1" t="s">
        <v>49</v>
      </c>
      <c r="B11" s="1">
        <v>1</v>
      </c>
      <c r="C11" s="8">
        <v>1650</v>
      </c>
      <c r="D11" s="8">
        <f>B11*C11</f>
        <v>1650</v>
      </c>
    </row>
    <row r="12" spans="1:4" x14ac:dyDescent="0.15">
      <c r="A12" s="1" t="s">
        <v>7</v>
      </c>
      <c r="B12" s="1">
        <v>1</v>
      </c>
      <c r="C12" s="8">
        <v>500</v>
      </c>
      <c r="D12" s="1">
        <f>B12*C12</f>
        <v>500</v>
      </c>
    </row>
    <row r="13" spans="1:4" x14ac:dyDescent="0.15">
      <c r="D13" s="2">
        <f>SUM(D3:D12)</f>
        <v>105690</v>
      </c>
    </row>
    <row r="16" spans="1:4" s="2" customFormat="1" x14ac:dyDescent="0.15">
      <c r="A16" s="2" t="s">
        <v>16</v>
      </c>
      <c r="C16" s="9">
        <v>2025</v>
      </c>
      <c r="D16" s="2">
        <v>2026</v>
      </c>
    </row>
    <row r="17" spans="1:15" x14ac:dyDescent="0.15">
      <c r="A17" s="1" t="s">
        <v>9</v>
      </c>
      <c r="C17" s="8">
        <v>10000</v>
      </c>
      <c r="D17" s="1">
        <v>5000</v>
      </c>
    </row>
    <row r="18" spans="1:15" x14ac:dyDescent="0.15">
      <c r="A18" s="1" t="s">
        <v>10</v>
      </c>
      <c r="D18" s="1">
        <v>7200</v>
      </c>
    </row>
    <row r="19" spans="1:15" x14ac:dyDescent="0.15">
      <c r="A19" s="1" t="s">
        <v>11</v>
      </c>
      <c r="C19" s="8">
        <v>25000</v>
      </c>
    </row>
    <row r="20" spans="1:15" x14ac:dyDescent="0.15">
      <c r="A20" s="1" t="s">
        <v>12</v>
      </c>
      <c r="C20" s="8">
        <v>3500</v>
      </c>
    </row>
    <row r="21" spans="1:15" x14ac:dyDescent="0.15">
      <c r="A21" s="1" t="s">
        <v>13</v>
      </c>
      <c r="C21" s="8">
        <v>25000</v>
      </c>
    </row>
    <row r="22" spans="1:15" x14ac:dyDescent="0.15">
      <c r="A22" s="1" t="s">
        <v>15</v>
      </c>
      <c r="C22" s="8">
        <v>5700</v>
      </c>
    </row>
    <row r="23" spans="1:15" x14ac:dyDescent="0.15">
      <c r="A23" s="1" t="s">
        <v>14</v>
      </c>
      <c r="C23" s="8">
        <v>5000</v>
      </c>
    </row>
    <row r="24" spans="1:15" x14ac:dyDescent="0.15">
      <c r="C24" s="8">
        <f>SUM(C17:C23)</f>
        <v>74200</v>
      </c>
      <c r="D24" s="1">
        <f>SUM(D17:D23)</f>
        <v>12200</v>
      </c>
    </row>
    <row r="29" spans="1:15" s="2" customFormat="1" x14ac:dyDescent="0.15">
      <c r="A29" s="6" t="s">
        <v>17</v>
      </c>
      <c r="B29" s="2">
        <v>2025</v>
      </c>
      <c r="C29" s="9" t="s">
        <v>46</v>
      </c>
      <c r="J29" s="6" t="s">
        <v>17</v>
      </c>
      <c r="K29" s="2">
        <v>2025</v>
      </c>
      <c r="L29" s="2" t="s">
        <v>45</v>
      </c>
    </row>
    <row r="30" spans="1:15" s="4" customFormat="1" ht="48" customHeight="1" x14ac:dyDescent="0.15">
      <c r="A30" s="4" t="s">
        <v>26</v>
      </c>
      <c r="B30" s="4" t="s">
        <v>23</v>
      </c>
      <c r="C30" s="10" t="s">
        <v>22</v>
      </c>
      <c r="D30" s="4" t="s">
        <v>21</v>
      </c>
      <c r="E30" s="4" t="s">
        <v>25</v>
      </c>
      <c r="F30" s="4" t="s">
        <v>24</v>
      </c>
      <c r="J30" s="4" t="s">
        <v>26</v>
      </c>
      <c r="K30" s="4" t="s">
        <v>23</v>
      </c>
      <c r="L30" s="4" t="s">
        <v>22</v>
      </c>
      <c r="M30" s="4" t="s">
        <v>21</v>
      </c>
      <c r="N30" s="4" t="s">
        <v>25</v>
      </c>
      <c r="O30" s="4" t="s">
        <v>24</v>
      </c>
    </row>
    <row r="31" spans="1:15" x14ac:dyDescent="0.15">
      <c r="A31" s="1" t="s">
        <v>18</v>
      </c>
      <c r="B31" s="1">
        <v>35</v>
      </c>
      <c r="C31" s="8">
        <v>2</v>
      </c>
      <c r="D31" s="1">
        <f>C31*B31</f>
        <v>70</v>
      </c>
      <c r="E31" s="1">
        <v>135</v>
      </c>
      <c r="F31" s="1">
        <f>D31*E31</f>
        <v>9450</v>
      </c>
      <c r="J31" s="1" t="s">
        <v>18</v>
      </c>
      <c r="K31" s="1">
        <v>35</v>
      </c>
      <c r="L31" s="1">
        <v>2</v>
      </c>
      <c r="M31" s="1">
        <f>L31*K31</f>
        <v>70</v>
      </c>
      <c r="N31" s="1">
        <v>135</v>
      </c>
      <c r="O31" s="1">
        <f>M31*N31</f>
        <v>9450</v>
      </c>
    </row>
    <row r="32" spans="1:15" x14ac:dyDescent="0.15">
      <c r="A32" s="1" t="s">
        <v>19</v>
      </c>
      <c r="B32" s="1">
        <v>8</v>
      </c>
      <c r="C32" s="8">
        <v>1</v>
      </c>
      <c r="D32" s="1">
        <f>B32*C32</f>
        <v>8</v>
      </c>
      <c r="E32" s="1">
        <v>170</v>
      </c>
      <c r="F32" s="1">
        <f t="shared" ref="F32:F33" si="0">D32*E32</f>
        <v>1360</v>
      </c>
      <c r="J32" s="1" t="s">
        <v>19</v>
      </c>
      <c r="K32" s="1">
        <v>8</v>
      </c>
      <c r="L32" s="1">
        <v>1</v>
      </c>
      <c r="M32" s="1">
        <f>K32*L32</f>
        <v>8</v>
      </c>
      <c r="N32" s="1">
        <v>170</v>
      </c>
      <c r="O32" s="1">
        <f t="shared" ref="O32:O33" si="1">M32*N32</f>
        <v>1360</v>
      </c>
    </row>
    <row r="33" spans="1:15" x14ac:dyDescent="0.15">
      <c r="A33" s="1" t="s">
        <v>20</v>
      </c>
      <c r="B33" s="1">
        <v>8</v>
      </c>
      <c r="C33" s="8">
        <v>1</v>
      </c>
      <c r="D33" s="1">
        <f>B33*C33</f>
        <v>8</v>
      </c>
      <c r="E33" s="1">
        <v>270</v>
      </c>
      <c r="F33" s="1">
        <f t="shared" si="0"/>
        <v>2160</v>
      </c>
      <c r="J33" s="1" t="s">
        <v>20</v>
      </c>
      <c r="K33" s="1">
        <v>8</v>
      </c>
      <c r="L33" s="1">
        <v>1</v>
      </c>
      <c r="M33" s="1">
        <f>K33*L33</f>
        <v>8</v>
      </c>
      <c r="N33" s="1">
        <v>270</v>
      </c>
      <c r="O33" s="1">
        <f t="shared" si="1"/>
        <v>2160</v>
      </c>
    </row>
    <row r="34" spans="1:15" x14ac:dyDescent="0.15">
      <c r="D34" s="1">
        <f>SUM(D31:D33)</f>
        <v>86</v>
      </c>
      <c r="F34" s="1">
        <f>SUM(F31:F33)</f>
        <v>12970</v>
      </c>
      <c r="M34" s="1">
        <f>SUM(M31:M33)</f>
        <v>86</v>
      </c>
      <c r="O34" s="1">
        <f>SUM(O31:O33)</f>
        <v>12970</v>
      </c>
    </row>
    <row r="36" spans="1:15" s="4" customFormat="1" ht="27.5" customHeight="1" x14ac:dyDescent="0.15">
      <c r="A36" s="4" t="s">
        <v>27</v>
      </c>
      <c r="C36" s="10"/>
      <c r="D36" s="4" t="s">
        <v>28</v>
      </c>
      <c r="E36" s="4" t="s">
        <v>29</v>
      </c>
      <c r="F36" s="4" t="s">
        <v>24</v>
      </c>
      <c r="J36" s="4" t="s">
        <v>27</v>
      </c>
      <c r="M36" s="4" t="s">
        <v>28</v>
      </c>
      <c r="N36" s="4" t="s">
        <v>29</v>
      </c>
      <c r="O36" s="4" t="s">
        <v>24</v>
      </c>
    </row>
    <row r="37" spans="1:15" x14ac:dyDescent="0.15">
      <c r="A37" s="1" t="s">
        <v>18</v>
      </c>
      <c r="D37" s="1">
        <f>D31</f>
        <v>70</v>
      </c>
      <c r="E37" s="1">
        <v>200</v>
      </c>
      <c r="F37" s="1">
        <f>D37*E37</f>
        <v>14000</v>
      </c>
      <c r="J37" s="1" t="s">
        <v>18</v>
      </c>
      <c r="M37" s="1">
        <v>0</v>
      </c>
      <c r="N37" s="1">
        <v>200</v>
      </c>
      <c r="O37" s="1">
        <f>M37*N37</f>
        <v>0</v>
      </c>
    </row>
    <row r="38" spans="1:15" x14ac:dyDescent="0.15">
      <c r="A38" s="1" t="s">
        <v>19</v>
      </c>
      <c r="D38" s="1">
        <f t="shared" ref="D38:D39" si="2">D32</f>
        <v>8</v>
      </c>
      <c r="E38" s="1">
        <v>230</v>
      </c>
      <c r="F38" s="1">
        <f t="shared" ref="F38:F39" si="3">D38*E38</f>
        <v>1840</v>
      </c>
      <c r="J38" s="1" t="s">
        <v>19</v>
      </c>
      <c r="M38" s="1">
        <v>0</v>
      </c>
      <c r="N38" s="1">
        <v>230</v>
      </c>
      <c r="O38" s="1">
        <f t="shared" ref="O38:O39" si="4">M38*N38</f>
        <v>0</v>
      </c>
    </row>
    <row r="39" spans="1:15" x14ac:dyDescent="0.15">
      <c r="A39" s="1" t="s">
        <v>20</v>
      </c>
      <c r="D39" s="1">
        <f t="shared" si="2"/>
        <v>8</v>
      </c>
      <c r="E39" s="1">
        <v>350</v>
      </c>
      <c r="F39" s="1">
        <f t="shared" si="3"/>
        <v>2800</v>
      </c>
      <c r="J39" s="1" t="s">
        <v>20</v>
      </c>
      <c r="M39" s="1">
        <v>0</v>
      </c>
      <c r="N39" s="1">
        <v>350</v>
      </c>
      <c r="O39" s="1">
        <f t="shared" si="4"/>
        <v>0</v>
      </c>
    </row>
    <row r="40" spans="1:15" x14ac:dyDescent="0.15">
      <c r="D40" s="1">
        <f>SUM(D37:D39)</f>
        <v>86</v>
      </c>
      <c r="F40" s="1">
        <f>SUM(F37:F39)</f>
        <v>18640</v>
      </c>
      <c r="M40" s="1">
        <f>SUM(M37:M39)</f>
        <v>0</v>
      </c>
      <c r="O40" s="1">
        <f>SUM(O37:O39)</f>
        <v>0</v>
      </c>
    </row>
    <row r="41" spans="1:15" x14ac:dyDescent="0.15">
      <c r="A41" s="1" t="s">
        <v>40</v>
      </c>
      <c r="F41" s="2">
        <f>F40+F34</f>
        <v>31610</v>
      </c>
      <c r="J41" s="1" t="s">
        <v>40</v>
      </c>
      <c r="O41" s="2">
        <f>O40+O34</f>
        <v>12970</v>
      </c>
    </row>
    <row r="43" spans="1:15" x14ac:dyDescent="0.15">
      <c r="A43" s="1" t="s">
        <v>30</v>
      </c>
      <c r="B43" s="1">
        <v>2025</v>
      </c>
      <c r="J43" s="1" t="s">
        <v>30</v>
      </c>
      <c r="K43" s="1">
        <v>2025</v>
      </c>
    </row>
    <row r="44" spans="1:15" x14ac:dyDescent="0.15">
      <c r="A44" s="1" t="s">
        <v>31</v>
      </c>
      <c r="F44" s="1">
        <v>5700</v>
      </c>
      <c r="J44" s="1" t="s">
        <v>31</v>
      </c>
      <c r="O44" s="1">
        <v>5700</v>
      </c>
    </row>
    <row r="45" spans="1:15" x14ac:dyDescent="0.15">
      <c r="A45" s="1" t="s">
        <v>33</v>
      </c>
      <c r="F45" s="1">
        <v>6000</v>
      </c>
      <c r="J45" s="1" t="s">
        <v>33</v>
      </c>
      <c r="O45" s="1">
        <v>200</v>
      </c>
    </row>
    <row r="46" spans="1:15" x14ac:dyDescent="0.15">
      <c r="A46" s="1" t="s">
        <v>36</v>
      </c>
      <c r="F46" s="1">
        <v>5000</v>
      </c>
      <c r="J46" s="1" t="s">
        <v>36</v>
      </c>
      <c r="O46" s="1">
        <v>1000</v>
      </c>
    </row>
    <row r="47" spans="1:15" x14ac:dyDescent="0.15">
      <c r="A47" s="1" t="s">
        <v>34</v>
      </c>
      <c r="D47" s="1">
        <f>D34</f>
        <v>86</v>
      </c>
      <c r="E47" s="1">
        <v>50</v>
      </c>
      <c r="F47" s="1">
        <f>D47*E47</f>
        <v>4300</v>
      </c>
      <c r="J47" s="1" t="s">
        <v>34</v>
      </c>
      <c r="M47" s="1">
        <f>M34</f>
        <v>86</v>
      </c>
      <c r="N47" s="1">
        <v>50</v>
      </c>
      <c r="O47" s="1">
        <f>M47*N47</f>
        <v>4300</v>
      </c>
    </row>
    <row r="48" spans="1:15" x14ac:dyDescent="0.15">
      <c r="A48" s="1" t="s">
        <v>35</v>
      </c>
      <c r="D48" s="1">
        <f>D37+D38+D39</f>
        <v>86</v>
      </c>
      <c r="E48" s="1">
        <v>50</v>
      </c>
      <c r="F48" s="1">
        <f>D48*E48</f>
        <v>4300</v>
      </c>
      <c r="J48" s="1" t="s">
        <v>35</v>
      </c>
      <c r="M48" s="1">
        <f>M37+M38+M39</f>
        <v>0</v>
      </c>
      <c r="N48" s="1">
        <v>50</v>
      </c>
      <c r="O48" s="1">
        <f>M48*N48</f>
        <v>0</v>
      </c>
    </row>
    <row r="49" spans="1:15" x14ac:dyDescent="0.15">
      <c r="A49" s="1" t="s">
        <v>37</v>
      </c>
      <c r="F49" s="1">
        <v>2500</v>
      </c>
      <c r="J49" s="1" t="s">
        <v>37</v>
      </c>
      <c r="O49" s="1">
        <v>0</v>
      </c>
    </row>
    <row r="50" spans="1:15" x14ac:dyDescent="0.15">
      <c r="A50" s="1" t="s">
        <v>32</v>
      </c>
      <c r="F50" s="1">
        <f>F41*0.06</f>
        <v>1896.6</v>
      </c>
      <c r="J50" s="1" t="s">
        <v>32</v>
      </c>
      <c r="O50" s="1">
        <f>O41*0.06</f>
        <v>778.19999999999993</v>
      </c>
    </row>
    <row r="51" spans="1:15" x14ac:dyDescent="0.15">
      <c r="A51" s="1" t="s">
        <v>41</v>
      </c>
      <c r="F51" s="2">
        <f>SUM(F44:F50)</f>
        <v>29696.6</v>
      </c>
      <c r="J51" s="1" t="s">
        <v>41</v>
      </c>
      <c r="O51" s="2">
        <f>SUM(O44:O50)</f>
        <v>11978.2</v>
      </c>
    </row>
    <row r="53" spans="1:15" s="2" customFormat="1" x14ac:dyDescent="0.15">
      <c r="A53" s="2" t="s">
        <v>38</v>
      </c>
      <c r="C53" s="9"/>
      <c r="F53" s="2">
        <f>F41-F51</f>
        <v>1913.4000000000015</v>
      </c>
      <c r="J53" s="2" t="s">
        <v>38</v>
      </c>
      <c r="O53" s="2">
        <f>O41-O51</f>
        <v>991.79999999999927</v>
      </c>
    </row>
    <row r="56" spans="1:15" s="2" customFormat="1" x14ac:dyDescent="0.15">
      <c r="A56" s="6" t="s">
        <v>17</v>
      </c>
      <c r="B56" s="2">
        <v>2026</v>
      </c>
      <c r="C56" s="9" t="s">
        <v>46</v>
      </c>
      <c r="J56" s="6" t="s">
        <v>17</v>
      </c>
      <c r="K56" s="2">
        <v>2026</v>
      </c>
      <c r="L56" s="2" t="s">
        <v>45</v>
      </c>
    </row>
    <row r="57" spans="1:15" ht="39" x14ac:dyDescent="0.15">
      <c r="A57" s="4" t="s">
        <v>26</v>
      </c>
      <c r="B57" s="4" t="s">
        <v>23</v>
      </c>
      <c r="C57" s="10" t="s">
        <v>22</v>
      </c>
      <c r="D57" s="4" t="s">
        <v>21</v>
      </c>
      <c r="E57" s="4" t="s">
        <v>25</v>
      </c>
      <c r="F57" s="4" t="s">
        <v>24</v>
      </c>
      <c r="J57" s="4" t="s">
        <v>26</v>
      </c>
      <c r="K57" s="4" t="s">
        <v>23</v>
      </c>
      <c r="L57" s="4" t="s">
        <v>22</v>
      </c>
      <c r="M57" s="4" t="s">
        <v>21</v>
      </c>
      <c r="N57" s="4" t="s">
        <v>25</v>
      </c>
      <c r="O57" s="4" t="s">
        <v>24</v>
      </c>
    </row>
    <row r="58" spans="1:15" x14ac:dyDescent="0.15">
      <c r="A58" s="1" t="s">
        <v>18</v>
      </c>
      <c r="B58" s="1">
        <v>35</v>
      </c>
      <c r="C58" s="8">
        <v>6</v>
      </c>
      <c r="D58" s="1">
        <f>C58*B58</f>
        <v>210</v>
      </c>
      <c r="E58" s="1">
        <v>135</v>
      </c>
      <c r="F58" s="1">
        <f>D58*E58</f>
        <v>28350</v>
      </c>
      <c r="J58" s="1" t="s">
        <v>18</v>
      </c>
      <c r="K58" s="1">
        <v>35</v>
      </c>
      <c r="L58" s="1">
        <v>6</v>
      </c>
      <c r="M58" s="1">
        <f>L58*K58</f>
        <v>210</v>
      </c>
      <c r="N58" s="1">
        <v>135</v>
      </c>
      <c r="O58" s="1">
        <f>M58*N58</f>
        <v>28350</v>
      </c>
    </row>
    <row r="59" spans="1:15" x14ac:dyDescent="0.15">
      <c r="A59" s="1" t="s">
        <v>19</v>
      </c>
      <c r="B59" s="1">
        <v>8</v>
      </c>
      <c r="C59" s="8">
        <v>5</v>
      </c>
      <c r="D59" s="1">
        <f>B59*C59</f>
        <v>40</v>
      </c>
      <c r="E59" s="1">
        <v>170</v>
      </c>
      <c r="F59" s="1">
        <f t="shared" ref="F59:F60" si="5">D59*E59</f>
        <v>6800</v>
      </c>
      <c r="J59" s="1" t="s">
        <v>19</v>
      </c>
      <c r="K59" s="1">
        <v>8</v>
      </c>
      <c r="L59" s="1">
        <v>5</v>
      </c>
      <c r="M59" s="1">
        <f>K59*L59</f>
        <v>40</v>
      </c>
      <c r="N59" s="1">
        <v>170</v>
      </c>
      <c r="O59" s="1">
        <f t="shared" ref="O59:O60" si="6">M59*N59</f>
        <v>6800</v>
      </c>
    </row>
    <row r="60" spans="1:15" x14ac:dyDescent="0.15">
      <c r="A60" s="1" t="s">
        <v>20</v>
      </c>
      <c r="B60" s="1">
        <v>8</v>
      </c>
      <c r="C60" s="8">
        <v>5</v>
      </c>
      <c r="D60" s="1">
        <f>B60*C60</f>
        <v>40</v>
      </c>
      <c r="E60" s="1">
        <v>270</v>
      </c>
      <c r="F60" s="1">
        <f t="shared" si="5"/>
        <v>10800</v>
      </c>
      <c r="J60" s="1" t="s">
        <v>20</v>
      </c>
      <c r="K60" s="1">
        <v>8</v>
      </c>
      <c r="L60" s="1">
        <v>5</v>
      </c>
      <c r="M60" s="1">
        <f>K60*L60</f>
        <v>40</v>
      </c>
      <c r="N60" s="1">
        <v>270</v>
      </c>
      <c r="O60" s="1">
        <f t="shared" si="6"/>
        <v>10800</v>
      </c>
    </row>
    <row r="61" spans="1:15" x14ac:dyDescent="0.15">
      <c r="D61" s="1">
        <f>SUM(D58:D60)</f>
        <v>290</v>
      </c>
      <c r="F61" s="1">
        <f>SUM(F58:F60)</f>
        <v>45950</v>
      </c>
      <c r="M61" s="1">
        <f>SUM(M58:M60)</f>
        <v>290</v>
      </c>
      <c r="O61" s="1">
        <f>SUM(O58:O60)</f>
        <v>45950</v>
      </c>
    </row>
    <row r="63" spans="1:15" ht="52" x14ac:dyDescent="0.15">
      <c r="A63" s="4" t="s">
        <v>27</v>
      </c>
      <c r="B63" s="4"/>
      <c r="C63" s="10"/>
      <c r="D63" s="4" t="s">
        <v>28</v>
      </c>
      <c r="E63" s="4" t="s">
        <v>29</v>
      </c>
      <c r="F63" s="4" t="s">
        <v>24</v>
      </c>
      <c r="J63" s="4" t="s">
        <v>27</v>
      </c>
      <c r="K63" s="4"/>
      <c r="L63" s="4"/>
      <c r="M63" s="4" t="s">
        <v>28</v>
      </c>
      <c r="N63" s="4" t="s">
        <v>29</v>
      </c>
      <c r="O63" s="4" t="s">
        <v>24</v>
      </c>
    </row>
    <row r="64" spans="1:15" x14ac:dyDescent="0.15">
      <c r="A64" s="1" t="s">
        <v>18</v>
      </c>
      <c r="D64" s="1">
        <f>D58</f>
        <v>210</v>
      </c>
      <c r="E64" s="1">
        <v>200</v>
      </c>
      <c r="F64" s="1">
        <f>D64*E64</f>
        <v>42000</v>
      </c>
      <c r="J64" s="1" t="s">
        <v>18</v>
      </c>
      <c r="M64" s="1">
        <v>0</v>
      </c>
      <c r="N64" s="1">
        <v>200</v>
      </c>
      <c r="O64" s="1">
        <f>M64*N64</f>
        <v>0</v>
      </c>
    </row>
    <row r="65" spans="1:15" x14ac:dyDescent="0.15">
      <c r="A65" s="1" t="s">
        <v>19</v>
      </c>
      <c r="D65" s="1">
        <f t="shared" ref="D65:D66" si="7">D59</f>
        <v>40</v>
      </c>
      <c r="E65" s="1">
        <v>230</v>
      </c>
      <c r="F65" s="1">
        <f t="shared" ref="F65:F66" si="8">D65*E65</f>
        <v>9200</v>
      </c>
      <c r="J65" s="1" t="s">
        <v>19</v>
      </c>
      <c r="M65" s="1">
        <v>0</v>
      </c>
      <c r="N65" s="1">
        <v>230</v>
      </c>
      <c r="O65" s="1">
        <f t="shared" ref="O65:O66" si="9">M65*N65</f>
        <v>0</v>
      </c>
    </row>
    <row r="66" spans="1:15" x14ac:dyDescent="0.15">
      <c r="A66" s="1" t="s">
        <v>20</v>
      </c>
      <c r="D66" s="1">
        <f t="shared" si="7"/>
        <v>40</v>
      </c>
      <c r="E66" s="1">
        <v>350</v>
      </c>
      <c r="F66" s="1">
        <f t="shared" si="8"/>
        <v>14000</v>
      </c>
      <c r="J66" s="1" t="s">
        <v>20</v>
      </c>
      <c r="M66" s="1">
        <v>0</v>
      </c>
      <c r="N66" s="1">
        <v>350</v>
      </c>
      <c r="O66" s="1">
        <f t="shared" si="9"/>
        <v>0</v>
      </c>
    </row>
    <row r="67" spans="1:15" x14ac:dyDescent="0.15">
      <c r="D67" s="1">
        <f>SUM(D64:D66)</f>
        <v>290</v>
      </c>
      <c r="F67" s="1">
        <f>SUM(F64:F66)</f>
        <v>65200</v>
      </c>
      <c r="M67" s="1">
        <f>SUM(M64:M66)</f>
        <v>0</v>
      </c>
      <c r="O67" s="1">
        <f>SUM(O64:O66)</f>
        <v>0</v>
      </c>
    </row>
    <row r="68" spans="1:15" x14ac:dyDescent="0.15">
      <c r="A68" s="1" t="s">
        <v>40</v>
      </c>
      <c r="F68" s="2">
        <f>F67+F61</f>
        <v>111150</v>
      </c>
      <c r="J68" s="1" t="s">
        <v>40</v>
      </c>
      <c r="O68" s="2">
        <f>O67+O61</f>
        <v>45950</v>
      </c>
    </row>
    <row r="70" spans="1:15" s="2" customFormat="1" x14ac:dyDescent="0.15">
      <c r="A70" s="2" t="s">
        <v>30</v>
      </c>
      <c r="B70" s="5">
        <v>2026</v>
      </c>
      <c r="C70" s="9"/>
      <c r="J70" s="2" t="s">
        <v>30</v>
      </c>
      <c r="K70" s="5">
        <v>2026</v>
      </c>
    </row>
    <row r="71" spans="1:15" x14ac:dyDescent="0.15">
      <c r="A71" s="1" t="s">
        <v>31</v>
      </c>
      <c r="F71" s="1">
        <v>5700</v>
      </c>
      <c r="J71" s="1" t="s">
        <v>31</v>
      </c>
      <c r="O71" s="1">
        <v>5700</v>
      </c>
    </row>
    <row r="72" spans="1:15" x14ac:dyDescent="0.15">
      <c r="A72" s="1" t="s">
        <v>33</v>
      </c>
      <c r="F72" s="1">
        <v>6000</v>
      </c>
      <c r="J72" s="1" t="s">
        <v>33</v>
      </c>
      <c r="O72" s="1">
        <v>300</v>
      </c>
    </row>
    <row r="73" spans="1:15" x14ac:dyDescent="0.15">
      <c r="A73" s="1" t="s">
        <v>36</v>
      </c>
      <c r="F73" s="1">
        <v>5000</v>
      </c>
      <c r="J73" s="1" t="s">
        <v>36</v>
      </c>
      <c r="O73" s="1">
        <v>1000</v>
      </c>
    </row>
    <row r="74" spans="1:15" x14ac:dyDescent="0.15">
      <c r="A74" s="1" t="s">
        <v>34</v>
      </c>
      <c r="D74" s="1">
        <f>D61</f>
        <v>290</v>
      </c>
      <c r="E74" s="1">
        <v>50</v>
      </c>
      <c r="F74" s="1">
        <f>D74*E74</f>
        <v>14500</v>
      </c>
      <c r="J74" s="1" t="s">
        <v>34</v>
      </c>
      <c r="M74" s="1">
        <f>M61</f>
        <v>290</v>
      </c>
      <c r="N74" s="1">
        <v>50</v>
      </c>
      <c r="O74" s="1">
        <f>M74*N74</f>
        <v>14500</v>
      </c>
    </row>
    <row r="75" spans="1:15" x14ac:dyDescent="0.15">
      <c r="A75" s="1" t="s">
        <v>35</v>
      </c>
      <c r="D75" s="1">
        <f>D64+D65+D66</f>
        <v>290</v>
      </c>
      <c r="E75" s="1">
        <v>50</v>
      </c>
      <c r="F75" s="1">
        <f>D75*E75</f>
        <v>14500</v>
      </c>
      <c r="J75" s="1" t="s">
        <v>35</v>
      </c>
      <c r="M75" s="1">
        <f>M64+M65+M66</f>
        <v>0</v>
      </c>
      <c r="N75" s="1">
        <v>50</v>
      </c>
      <c r="O75" s="1">
        <f>M75*N75</f>
        <v>0</v>
      </c>
    </row>
    <row r="76" spans="1:15" x14ac:dyDescent="0.15">
      <c r="A76" s="1" t="s">
        <v>37</v>
      </c>
      <c r="F76" s="1">
        <v>2500</v>
      </c>
      <c r="J76" s="1" t="s">
        <v>37</v>
      </c>
      <c r="O76" s="1">
        <v>0</v>
      </c>
    </row>
    <row r="77" spans="1:15" x14ac:dyDescent="0.15">
      <c r="A77" s="1" t="s">
        <v>32</v>
      </c>
      <c r="F77" s="1">
        <f>F68*0.06</f>
        <v>6669</v>
      </c>
      <c r="J77" s="1" t="s">
        <v>32</v>
      </c>
      <c r="O77" s="1">
        <f>O68*0.06</f>
        <v>2757</v>
      </c>
    </row>
    <row r="78" spans="1:15" x14ac:dyDescent="0.15">
      <c r="A78" s="1" t="s">
        <v>41</v>
      </c>
      <c r="F78" s="2">
        <f>SUM(F71:F77)</f>
        <v>54869</v>
      </c>
      <c r="J78" s="1" t="s">
        <v>41</v>
      </c>
      <c r="O78" s="2">
        <f>SUM(O71:O77)</f>
        <v>24257</v>
      </c>
    </row>
    <row r="80" spans="1:15" s="2" customFormat="1" x14ac:dyDescent="0.15">
      <c r="A80" s="2" t="s">
        <v>39</v>
      </c>
      <c r="C80" s="9"/>
      <c r="F80" s="2">
        <f>F68-F78</f>
        <v>56281</v>
      </c>
      <c r="J80" s="2" t="s">
        <v>39</v>
      </c>
      <c r="O80" s="2">
        <f>O68-O78</f>
        <v>21693</v>
      </c>
    </row>
    <row r="83" spans="1:8" x14ac:dyDescent="0.15">
      <c r="A83" s="6" t="s">
        <v>17</v>
      </c>
      <c r="B83" s="2">
        <v>2026</v>
      </c>
      <c r="C83" s="9" t="s">
        <v>48</v>
      </c>
      <c r="D83" s="2"/>
      <c r="E83" s="2"/>
      <c r="F83" s="2"/>
    </row>
    <row r="84" spans="1:8" ht="52" x14ac:dyDescent="0.15">
      <c r="A84" s="4" t="s">
        <v>26</v>
      </c>
      <c r="B84" s="4" t="s">
        <v>23</v>
      </c>
      <c r="C84" s="10" t="s">
        <v>22</v>
      </c>
      <c r="D84" s="4" t="s">
        <v>21</v>
      </c>
      <c r="E84" s="4" t="s">
        <v>25</v>
      </c>
      <c r="F84" s="4" t="s">
        <v>24</v>
      </c>
      <c r="G84" s="4" t="s">
        <v>43</v>
      </c>
    </row>
    <row r="85" spans="1:8" x14ac:dyDescent="0.15">
      <c r="A85" s="1" t="s">
        <v>18</v>
      </c>
      <c r="B85" s="1">
        <v>35</v>
      </c>
      <c r="C85" s="8">
        <v>12</v>
      </c>
      <c r="D85" s="1">
        <f>C85*B85</f>
        <v>420</v>
      </c>
      <c r="E85" s="1">
        <v>135</v>
      </c>
      <c r="F85" s="1">
        <f>D85*E85</f>
        <v>56700</v>
      </c>
      <c r="G85" s="1">
        <f>F85-F58</f>
        <v>28350</v>
      </c>
    </row>
    <row r="86" spans="1:8" x14ac:dyDescent="0.15">
      <c r="A86" s="1" t="s">
        <v>19</v>
      </c>
      <c r="B86" s="1">
        <v>8</v>
      </c>
      <c r="C86" s="8">
        <v>10</v>
      </c>
      <c r="D86" s="1">
        <f>B86*C86</f>
        <v>80</v>
      </c>
      <c r="E86" s="1">
        <v>170</v>
      </c>
      <c r="F86" s="1">
        <f t="shared" ref="F86:F87" si="10">D86*E86</f>
        <v>13600</v>
      </c>
      <c r="G86" s="1">
        <f t="shared" ref="G86:G88" si="11">F86-F59</f>
        <v>6800</v>
      </c>
    </row>
    <row r="87" spans="1:8" x14ac:dyDescent="0.15">
      <c r="A87" s="1" t="s">
        <v>20</v>
      </c>
      <c r="B87" s="1">
        <v>8</v>
      </c>
      <c r="C87" s="8">
        <v>16</v>
      </c>
      <c r="D87" s="1">
        <f>B87*C87</f>
        <v>128</v>
      </c>
      <c r="E87" s="1">
        <v>270</v>
      </c>
      <c r="F87" s="1">
        <f t="shared" si="10"/>
        <v>34560</v>
      </c>
      <c r="G87" s="1">
        <f t="shared" si="11"/>
        <v>23760</v>
      </c>
    </row>
    <row r="88" spans="1:8" x14ac:dyDescent="0.15">
      <c r="D88" s="1">
        <f>SUM(D85:D87)</f>
        <v>628</v>
      </c>
      <c r="F88" s="1">
        <f>SUM(F85:F87)</f>
        <v>104860</v>
      </c>
      <c r="G88" s="2">
        <f t="shared" si="11"/>
        <v>58910</v>
      </c>
      <c r="H88" s="7" t="s">
        <v>42</v>
      </c>
    </row>
    <row r="89" spans="1:8" x14ac:dyDescent="0.15">
      <c r="H89" s="7"/>
    </row>
    <row r="90" spans="1:8" ht="52" x14ac:dyDescent="0.15">
      <c r="A90" s="4" t="s">
        <v>27</v>
      </c>
      <c r="B90" s="4"/>
      <c r="C90" s="10"/>
      <c r="D90" s="4" t="s">
        <v>28</v>
      </c>
      <c r="E90" s="4" t="s">
        <v>29</v>
      </c>
      <c r="F90" s="4" t="s">
        <v>24</v>
      </c>
      <c r="H90" s="7"/>
    </row>
    <row r="91" spans="1:8" x14ac:dyDescent="0.15">
      <c r="A91" s="1" t="s">
        <v>18</v>
      </c>
      <c r="D91" s="1">
        <f>D85</f>
        <v>420</v>
      </c>
      <c r="E91" s="1">
        <v>200</v>
      </c>
      <c r="F91" s="1">
        <f>D91*E91</f>
        <v>84000</v>
      </c>
      <c r="H91" s="7"/>
    </row>
    <row r="92" spans="1:8" x14ac:dyDescent="0.15">
      <c r="A92" s="1" t="s">
        <v>19</v>
      </c>
      <c r="D92" s="1">
        <f t="shared" ref="D92:D93" si="12">D86</f>
        <v>80</v>
      </c>
      <c r="E92" s="1">
        <v>230</v>
      </c>
      <c r="F92" s="1">
        <f t="shared" ref="F92:F93" si="13">D92*E92</f>
        <v>18400</v>
      </c>
      <c r="H92" s="7"/>
    </row>
    <row r="93" spans="1:8" x14ac:dyDescent="0.15">
      <c r="A93" s="1" t="s">
        <v>20</v>
      </c>
      <c r="D93" s="1">
        <f t="shared" si="12"/>
        <v>128</v>
      </c>
      <c r="E93" s="1">
        <v>350</v>
      </c>
      <c r="F93" s="1">
        <f t="shared" si="13"/>
        <v>44800</v>
      </c>
      <c r="H93" s="7"/>
    </row>
    <row r="94" spans="1:8" x14ac:dyDescent="0.15">
      <c r="A94" s="1" t="s">
        <v>54</v>
      </c>
      <c r="D94" s="1">
        <f>SUM(D91:D93)</f>
        <v>628</v>
      </c>
      <c r="F94" s="1">
        <f>SUM(F91:F93)</f>
        <v>147200</v>
      </c>
      <c r="H94" s="7"/>
    </row>
    <row r="95" spans="1:8" x14ac:dyDescent="0.15">
      <c r="A95" s="1" t="s">
        <v>40</v>
      </c>
      <c r="F95" s="2">
        <f>F94+F88</f>
        <v>252060</v>
      </c>
      <c r="G95" s="2">
        <v>147200</v>
      </c>
      <c r="H95" s="7" t="s">
        <v>47</v>
      </c>
    </row>
    <row r="96" spans="1:8" x14ac:dyDescent="0.15">
      <c r="H96" s="1"/>
    </row>
    <row r="97" spans="1:8" x14ac:dyDescent="0.15">
      <c r="A97" s="2" t="s">
        <v>30</v>
      </c>
      <c r="B97" s="5">
        <v>2026</v>
      </c>
      <c r="C97" s="9"/>
      <c r="D97" s="2"/>
      <c r="E97" s="2"/>
      <c r="F97" s="2"/>
      <c r="H97" s="1"/>
    </row>
    <row r="98" spans="1:8" x14ac:dyDescent="0.15">
      <c r="A98" s="1" t="s">
        <v>31</v>
      </c>
      <c r="F98" s="1">
        <v>5700</v>
      </c>
      <c r="H98" s="1"/>
    </row>
    <row r="99" spans="1:8" x14ac:dyDescent="0.15">
      <c r="A99" s="1" t="s">
        <v>33</v>
      </c>
      <c r="F99" s="1">
        <v>6000</v>
      </c>
      <c r="H99" s="1"/>
    </row>
    <row r="100" spans="1:8" x14ac:dyDescent="0.15">
      <c r="A100" s="1" t="s">
        <v>36</v>
      </c>
      <c r="F100" s="1">
        <v>5000</v>
      </c>
      <c r="H100" s="1"/>
    </row>
    <row r="101" spans="1:8" x14ac:dyDescent="0.15">
      <c r="A101" s="1" t="s">
        <v>34</v>
      </c>
      <c r="D101" s="1">
        <f>D88</f>
        <v>628</v>
      </c>
      <c r="E101" s="1">
        <v>12</v>
      </c>
      <c r="F101" s="1">
        <f>D101*E101</f>
        <v>7536</v>
      </c>
      <c r="G101" s="2">
        <f>F101-F74</f>
        <v>-6964</v>
      </c>
      <c r="H101" s="7" t="s">
        <v>44</v>
      </c>
    </row>
    <row r="102" spans="1:8" x14ac:dyDescent="0.15">
      <c r="A102" s="1" t="s">
        <v>35</v>
      </c>
      <c r="D102" s="1">
        <f>D91+D92+D93</f>
        <v>628</v>
      </c>
      <c r="E102" s="1">
        <v>50</v>
      </c>
      <c r="F102" s="1">
        <f>D102*E102</f>
        <v>31400</v>
      </c>
    </row>
    <row r="103" spans="1:8" x14ac:dyDescent="0.15">
      <c r="A103" s="1" t="s">
        <v>37</v>
      </c>
      <c r="F103" s="1">
        <v>2500</v>
      </c>
    </row>
    <row r="104" spans="1:8" x14ac:dyDescent="0.15">
      <c r="A104" s="1" t="s">
        <v>32</v>
      </c>
      <c r="F104" s="1">
        <f>F95*0.06</f>
        <v>15123.599999999999</v>
      </c>
    </row>
    <row r="105" spans="1:8" x14ac:dyDescent="0.15">
      <c r="A105" s="1" t="s">
        <v>41</v>
      </c>
      <c r="F105" s="2">
        <f>SUM(F98:F104)</f>
        <v>73259.600000000006</v>
      </c>
    </row>
    <row r="107" spans="1:8" x14ac:dyDescent="0.15">
      <c r="A107" s="2" t="s">
        <v>39</v>
      </c>
      <c r="B107" s="2"/>
      <c r="C107" s="9"/>
      <c r="D107" s="2"/>
      <c r="E107" s="2"/>
      <c r="F107" s="2">
        <f>F95-F105</f>
        <v>178800.4</v>
      </c>
      <c r="G107" s="2">
        <f>G88+G95-G101</f>
        <v>213074</v>
      </c>
    </row>
  </sheetData>
  <pageMargins left="0.7" right="0.7" top="0.75" bottom="0.75" header="0.3" footer="0.3"/>
  <pageSetup paperSize="9" scale="61" orientation="portrait" r:id="rId1"/>
  <rowBreaks count="3" manualBreakCount="3">
    <brk id="27" max="16383" man="1"/>
    <brk id="54" max="16383" man="1"/>
    <brk id="81" max="14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8877-0871-1943-8380-26B045C348C4}">
  <dimension ref="A1:I27"/>
  <sheetViews>
    <sheetView workbookViewId="0">
      <selection sqref="A1:D24"/>
    </sheetView>
  </sheetViews>
  <sheetFormatPr baseColWidth="10" defaultRowHeight="14" x14ac:dyDescent="0.15"/>
  <cols>
    <col min="1" max="1" width="24.33203125" customWidth="1"/>
  </cols>
  <sheetData>
    <row r="1" spans="1:9" x14ac:dyDescent="0.15">
      <c r="A1" s="2" t="s">
        <v>8</v>
      </c>
      <c r="B1" s="2"/>
      <c r="C1" s="9"/>
      <c r="D1" s="2"/>
      <c r="E1" s="2"/>
      <c r="F1" s="2"/>
      <c r="G1" s="2"/>
      <c r="H1" s="2"/>
      <c r="I1" s="2"/>
    </row>
    <row r="2" spans="1:9" x14ac:dyDescent="0.15">
      <c r="A2" s="1"/>
      <c r="B2" s="1" t="s">
        <v>1</v>
      </c>
      <c r="C2" s="8" t="s">
        <v>2</v>
      </c>
      <c r="D2" s="3" t="s">
        <v>3</v>
      </c>
      <c r="E2" s="1"/>
      <c r="F2" s="1"/>
      <c r="G2" s="1"/>
    </row>
    <row r="3" spans="1:9" x14ac:dyDescent="0.15">
      <c r="A3" s="1" t="s">
        <v>0</v>
      </c>
      <c r="B3" s="1">
        <v>79</v>
      </c>
      <c r="C3" s="8">
        <v>500</v>
      </c>
      <c r="D3" s="1">
        <f>B3*C3</f>
        <v>39500</v>
      </c>
      <c r="E3" s="1"/>
      <c r="F3" s="1"/>
      <c r="G3" s="1"/>
    </row>
    <row r="4" spans="1:9" x14ac:dyDescent="0.15">
      <c r="A4" s="1" t="s">
        <v>4</v>
      </c>
      <c r="B4" s="1">
        <f>35000</f>
        <v>35000</v>
      </c>
      <c r="C4" s="8">
        <v>1.5</v>
      </c>
      <c r="D4" s="1">
        <f>B4*C4</f>
        <v>52500</v>
      </c>
      <c r="E4" s="1"/>
      <c r="F4" s="1"/>
      <c r="G4" s="1"/>
    </row>
    <row r="5" spans="1:9" x14ac:dyDescent="0.15">
      <c r="A5" s="1" t="s">
        <v>5</v>
      </c>
      <c r="B5" s="1">
        <v>15000</v>
      </c>
      <c r="C5" s="8">
        <v>0.5</v>
      </c>
      <c r="D5" s="1">
        <f>B5*C5</f>
        <v>7500</v>
      </c>
      <c r="E5" s="1"/>
      <c r="F5" s="1"/>
      <c r="G5" s="1"/>
    </row>
    <row r="6" spans="1:9" x14ac:dyDescent="0.15">
      <c r="A6" s="1" t="s">
        <v>6</v>
      </c>
      <c r="B6" s="1">
        <v>15000</v>
      </c>
      <c r="C6" s="8">
        <v>0.5</v>
      </c>
      <c r="D6" s="1">
        <f>B6*C6</f>
        <v>7500</v>
      </c>
      <c r="E6" s="1"/>
      <c r="F6" s="1"/>
      <c r="G6" s="1"/>
    </row>
    <row r="7" spans="1:9" x14ac:dyDescent="0.15">
      <c r="A7" s="1" t="s">
        <v>50</v>
      </c>
      <c r="B7" s="1">
        <v>1</v>
      </c>
      <c r="C7" s="8">
        <v>1500</v>
      </c>
      <c r="D7" s="1">
        <f>B7*C7</f>
        <v>1500</v>
      </c>
      <c r="E7" s="1"/>
      <c r="F7" s="1"/>
      <c r="G7" s="1"/>
    </row>
    <row r="8" spans="1:9" x14ac:dyDescent="0.15">
      <c r="A8" s="1" t="s">
        <v>51</v>
      </c>
      <c r="B8" s="1">
        <v>1</v>
      </c>
      <c r="C8" s="8">
        <v>1200</v>
      </c>
      <c r="D8" s="1">
        <f>B8*C8</f>
        <v>1200</v>
      </c>
      <c r="E8" s="1"/>
      <c r="F8" s="1"/>
      <c r="G8" s="1"/>
    </row>
    <row r="9" spans="1:9" x14ac:dyDescent="0.15">
      <c r="A9" s="1" t="s">
        <v>53</v>
      </c>
      <c r="B9" s="1">
        <v>1</v>
      </c>
      <c r="C9" s="8">
        <v>120</v>
      </c>
      <c r="D9" s="1">
        <f>B9*C9</f>
        <v>120</v>
      </c>
      <c r="E9" s="1"/>
      <c r="F9" s="1"/>
      <c r="G9" s="1"/>
    </row>
    <row r="10" spans="1:9" x14ac:dyDescent="0.15">
      <c r="A10" s="1" t="s">
        <v>52</v>
      </c>
      <c r="B10" s="1">
        <v>1</v>
      </c>
      <c r="C10" s="8">
        <v>220</v>
      </c>
      <c r="D10" s="1">
        <f>B10*C10</f>
        <v>220</v>
      </c>
      <c r="E10" s="1"/>
      <c r="F10" s="1"/>
      <c r="G10" s="1"/>
    </row>
    <row r="11" spans="1:9" x14ac:dyDescent="0.15">
      <c r="A11" s="1" t="s">
        <v>49</v>
      </c>
      <c r="B11" s="1">
        <v>1</v>
      </c>
      <c r="C11" s="8">
        <v>1650</v>
      </c>
      <c r="D11" s="8">
        <f>B11*C11</f>
        <v>1650</v>
      </c>
      <c r="E11" s="1"/>
      <c r="F11" s="1"/>
      <c r="G11" s="1"/>
    </row>
    <row r="12" spans="1:9" x14ac:dyDescent="0.15">
      <c r="A12" s="1" t="s">
        <v>7</v>
      </c>
      <c r="B12" s="1">
        <v>1</v>
      </c>
      <c r="C12" s="8">
        <v>500</v>
      </c>
      <c r="D12" s="1">
        <f>B12*C12</f>
        <v>500</v>
      </c>
      <c r="E12" s="1"/>
      <c r="F12" s="1"/>
      <c r="G12" s="1"/>
    </row>
    <row r="13" spans="1:9" x14ac:dyDescent="0.15">
      <c r="A13" s="1"/>
      <c r="B13" s="1"/>
      <c r="C13" s="8"/>
      <c r="D13" s="2">
        <f>SUM(D3:D12)</f>
        <v>112190</v>
      </c>
      <c r="E13" s="1"/>
      <c r="F13" s="1"/>
      <c r="G13" s="1"/>
    </row>
    <row r="14" spans="1:9" x14ac:dyDescent="0.15">
      <c r="A14" s="1"/>
      <c r="B14" s="1"/>
      <c r="C14" s="8"/>
      <c r="D14" s="1"/>
      <c r="E14" s="1"/>
      <c r="F14" s="1"/>
      <c r="G14" s="1"/>
    </row>
    <row r="15" spans="1:9" x14ac:dyDescent="0.15">
      <c r="A15" s="1"/>
      <c r="B15" s="1"/>
      <c r="C15" s="8"/>
      <c r="D15" s="1"/>
      <c r="E15" s="1"/>
      <c r="F15" s="1"/>
      <c r="G15" s="1"/>
    </row>
    <row r="16" spans="1:9" x14ac:dyDescent="0.15">
      <c r="A16" s="2" t="s">
        <v>16</v>
      </c>
      <c r="B16" s="2"/>
      <c r="C16" s="9">
        <v>2025</v>
      </c>
      <c r="D16" s="2">
        <v>2026</v>
      </c>
      <c r="E16" s="2"/>
      <c r="F16" s="2"/>
      <c r="G16" s="2"/>
      <c r="H16" s="2"/>
      <c r="I16" s="2"/>
    </row>
    <row r="17" spans="1:7" x14ac:dyDescent="0.15">
      <c r="A17" s="1" t="s">
        <v>9</v>
      </c>
      <c r="B17" s="1"/>
      <c r="C17" s="8">
        <v>10000</v>
      </c>
      <c r="D17" s="1">
        <v>5000</v>
      </c>
      <c r="E17" s="1"/>
      <c r="F17" s="1"/>
      <c r="G17" s="1"/>
    </row>
    <row r="18" spans="1:7" x14ac:dyDescent="0.15">
      <c r="A18" s="1" t="s">
        <v>10</v>
      </c>
      <c r="B18" s="1"/>
      <c r="C18" s="8"/>
      <c r="D18" s="1">
        <v>7200</v>
      </c>
      <c r="E18" s="1"/>
      <c r="F18" s="1"/>
      <c r="G18" s="1"/>
    </row>
    <row r="19" spans="1:7" x14ac:dyDescent="0.15">
      <c r="A19" s="1" t="s">
        <v>11</v>
      </c>
      <c r="B19" s="1"/>
      <c r="C19" s="8">
        <v>25000</v>
      </c>
      <c r="D19" s="1"/>
      <c r="E19" s="1"/>
      <c r="F19" s="1"/>
      <c r="G19" s="1"/>
    </row>
    <row r="20" spans="1:7" x14ac:dyDescent="0.15">
      <c r="A20" s="1" t="s">
        <v>12</v>
      </c>
      <c r="B20" s="1"/>
      <c r="C20" s="8">
        <v>3500</v>
      </c>
      <c r="D20" s="1"/>
      <c r="E20" s="1"/>
      <c r="F20" s="1"/>
      <c r="G20" s="1"/>
    </row>
    <row r="21" spans="1:7" x14ac:dyDescent="0.15">
      <c r="A21" s="1" t="s">
        <v>13</v>
      </c>
      <c r="B21" s="1"/>
      <c r="C21" s="8">
        <v>25000</v>
      </c>
      <c r="D21" s="1"/>
      <c r="E21" s="1"/>
      <c r="F21" s="1"/>
      <c r="G21" s="1"/>
    </row>
    <row r="22" spans="1:7" x14ac:dyDescent="0.15">
      <c r="A22" s="1" t="s">
        <v>15</v>
      </c>
      <c r="B22" s="1"/>
      <c r="C22" s="8">
        <v>5700</v>
      </c>
      <c r="D22" s="1"/>
      <c r="E22" s="1"/>
      <c r="F22" s="1"/>
      <c r="G22" s="1"/>
    </row>
    <row r="23" spans="1:7" x14ac:dyDescent="0.15">
      <c r="A23" s="1" t="s">
        <v>14</v>
      </c>
      <c r="B23" s="1"/>
      <c r="C23" s="8">
        <v>5000</v>
      </c>
      <c r="D23" s="1"/>
      <c r="E23" s="1"/>
      <c r="F23" s="1"/>
      <c r="G23" s="1"/>
    </row>
    <row r="24" spans="1:7" x14ac:dyDescent="0.15">
      <c r="A24" s="1"/>
      <c r="B24" s="1"/>
      <c r="C24" s="8">
        <f>SUM(C17:C23)</f>
        <v>74200</v>
      </c>
      <c r="D24" s="1">
        <f>SUM(D17:D23)</f>
        <v>12200</v>
      </c>
      <c r="E24" s="1"/>
      <c r="F24" s="1"/>
      <c r="G24" s="1"/>
    </row>
    <row r="25" spans="1:7" x14ac:dyDescent="0.15">
      <c r="A25" s="1"/>
      <c r="B25" s="1"/>
      <c r="C25" s="8"/>
      <c r="D25" s="1"/>
      <c r="E25" s="1"/>
      <c r="F25" s="1"/>
      <c r="G25" s="1"/>
    </row>
    <row r="26" spans="1:7" x14ac:dyDescent="0.15">
      <c r="A26" s="1"/>
      <c r="B26" s="1"/>
      <c r="C26" s="8"/>
      <c r="D26" s="1"/>
      <c r="E26" s="1"/>
      <c r="F26" s="1"/>
      <c r="G26" s="1"/>
    </row>
    <row r="27" spans="1:7" x14ac:dyDescent="0.15">
      <c r="A27" s="1"/>
      <c r="B27" s="1"/>
      <c r="C27" s="8"/>
      <c r="D27" s="1"/>
      <c r="E27" s="1"/>
      <c r="F27" s="1"/>
      <c r="G27" s="1"/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2" ma:contentTypeDescription="Create a new document." ma:contentTypeScope="" ma:versionID="cf6cf056b5324d160236e2ac13572175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308e4927137fd5e63b6be1bd7725299e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F4DDB1-758E-4141-9C96-BD2A23C76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8C893-941E-4E59-871D-C8899FD1A6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TM44461500</Templat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2024-08-04T08:29:23Z</cp:lastPrinted>
  <dcterms:created xsi:type="dcterms:W3CDTF">2019-07-12T07:10:58Z</dcterms:created>
  <dcterms:modified xsi:type="dcterms:W3CDTF">2024-08-08T09:02:24Z</dcterms:modified>
</cp:coreProperties>
</file>